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0425" activeTab="1"/>
  </bookViews>
  <sheets>
    <sheet name="Rekapitulácia stavby" sheetId="1" r:id="rId1"/>
    <sheet name="SO 01 - Zateplenie výrobn..." sheetId="2" r:id="rId2"/>
  </sheets>
  <definedNames>
    <definedName name="_xlnm._FilterDatabase" localSheetId="1" hidden="1">'SO 01 - Zateplenie výrobn...'!$C$129:$K$197</definedName>
    <definedName name="_xlnm.Print_Titles" localSheetId="0">'Rekapitulácia stavby'!$92:$92</definedName>
    <definedName name="_xlnm.Print_Titles" localSheetId="1">'SO 01 - Zateplenie výrobn...'!$129:$129</definedName>
    <definedName name="_xlnm.Print_Area" localSheetId="0">'Rekapitulácia stavby'!$D$4:$AO$76,'Rekapitulácia stavby'!$C$82:$AQ$96</definedName>
    <definedName name="_xlnm.Print_Area" localSheetId="1">'SO 01 - Zateplenie výrobn...'!$C$4:$J$76,'SO 01 - Zateplenie výrobn...'!$C$82:$J$111,'SO 01 - Zateplenie výrobn...'!$C$117:$K$197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97" i="2"/>
  <c r="BH197" i="2"/>
  <c r="BG197" i="2"/>
  <c r="BE197" i="2"/>
  <c r="T197" i="2"/>
  <c r="T196" i="2"/>
  <c r="T195" i="2" s="1"/>
  <c r="R197" i="2"/>
  <c r="R196" i="2" s="1"/>
  <c r="R195" i="2" s="1"/>
  <c r="P197" i="2"/>
  <c r="P196" i="2"/>
  <c r="P195" i="2" s="1"/>
  <c r="BK197" i="2"/>
  <c r="BK196" i="2" s="1"/>
  <c r="J197" i="2"/>
  <c r="BF197" i="2"/>
  <c r="BI194" i="2"/>
  <c r="BH194" i="2"/>
  <c r="BG194" i="2"/>
  <c r="BE194" i="2"/>
  <c r="T194" i="2"/>
  <c r="T193" i="2"/>
  <c r="R194" i="2"/>
  <c r="R193" i="2"/>
  <c r="P194" i="2"/>
  <c r="P193" i="2"/>
  <c r="BK194" i="2"/>
  <c r="BK193" i="2"/>
  <c r="J193" i="2" s="1"/>
  <c r="J108" i="2" s="1"/>
  <c r="J194" i="2"/>
  <c r="BF194" i="2"/>
  <c r="BI192" i="2"/>
  <c r="BH192" i="2"/>
  <c r="BG192" i="2"/>
  <c r="BE192" i="2"/>
  <c r="T192" i="2"/>
  <c r="T191" i="2" s="1"/>
  <c r="T190" i="2" s="1"/>
  <c r="R192" i="2"/>
  <c r="R191" i="2"/>
  <c r="R190" i="2" s="1"/>
  <c r="P192" i="2"/>
  <c r="P191" i="2" s="1"/>
  <c r="P190" i="2" s="1"/>
  <c r="BK192" i="2"/>
  <c r="BK191" i="2"/>
  <c r="J191" i="2" s="1"/>
  <c r="BK190" i="2"/>
  <c r="J190" i="2" s="1"/>
  <c r="J106" i="2" s="1"/>
  <c r="J192" i="2"/>
  <c r="BF192" i="2" s="1"/>
  <c r="J107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T186" i="2" s="1"/>
  <c r="R187" i="2"/>
  <c r="R186" i="2" s="1"/>
  <c r="P187" i="2"/>
  <c r="P186" i="2" s="1"/>
  <c r="BK187" i="2"/>
  <c r="BK186" i="2" s="1"/>
  <c r="J186" i="2" s="1"/>
  <c r="J105" i="2" s="1"/>
  <c r="J187" i="2"/>
  <c r="BF187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T180" i="2" s="1"/>
  <c r="R181" i="2"/>
  <c r="R180" i="2" s="1"/>
  <c r="P181" i="2"/>
  <c r="P180" i="2" s="1"/>
  <c r="BK181" i="2"/>
  <c r="BK180" i="2" s="1"/>
  <c r="J180" i="2"/>
  <c r="J104" i="2" s="1"/>
  <c r="J181" i="2"/>
  <c r="BF181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T167" i="2" s="1"/>
  <c r="R168" i="2"/>
  <c r="R167" i="2" s="1"/>
  <c r="P168" i="2"/>
  <c r="P167" i="2" s="1"/>
  <c r="BK168" i="2"/>
  <c r="BK167" i="2" s="1"/>
  <c r="J167" i="2" s="1"/>
  <c r="J103" i="2" s="1"/>
  <c r="J168" i="2"/>
  <c r="BF168" i="2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T160" i="2" s="1"/>
  <c r="T159" i="2"/>
  <c r="R161" i="2"/>
  <c r="R160" i="2"/>
  <c r="R159" i="2" s="1"/>
  <c r="P161" i="2"/>
  <c r="P160" i="2" s="1"/>
  <c r="P159" i="2"/>
  <c r="BK161" i="2"/>
  <c r="BK160" i="2"/>
  <c r="J160" i="2" s="1"/>
  <c r="J102" i="2" s="1"/>
  <c r="J161" i="2"/>
  <c r="BF161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T151" i="2" s="1"/>
  <c r="R152" i="2"/>
  <c r="R151" i="2" s="1"/>
  <c r="P152" i="2"/>
  <c r="P151" i="2" s="1"/>
  <c r="BK152" i="2"/>
  <c r="BK151" i="2" s="1"/>
  <c r="J151" i="2"/>
  <c r="J100" i="2" s="1"/>
  <c r="J152" i="2"/>
  <c r="BF152" i="2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T134" i="2" s="1"/>
  <c r="R135" i="2"/>
  <c r="R134" i="2" s="1"/>
  <c r="P135" i="2"/>
  <c r="P134" i="2" s="1"/>
  <c r="BK135" i="2"/>
  <c r="BK134" i="2"/>
  <c r="J134" i="2" s="1"/>
  <c r="J99" i="2" s="1"/>
  <c r="J135" i="2"/>
  <c r="BF135" i="2" s="1"/>
  <c r="BI133" i="2"/>
  <c r="F37" i="2"/>
  <c r="BD95" i="1" s="1"/>
  <c r="BD94" i="1" s="1"/>
  <c r="W33" i="1" s="1"/>
  <c r="BH133" i="2"/>
  <c r="F36" i="2" s="1"/>
  <c r="BC95" i="1" s="1"/>
  <c r="BC94" i="1" s="1"/>
  <c r="BG133" i="2"/>
  <c r="F35" i="2"/>
  <c r="BB95" i="1" s="1"/>
  <c r="BB94" i="1" s="1"/>
  <c r="BE133" i="2"/>
  <c r="J33" i="2" s="1"/>
  <c r="AV95" i="1" s="1"/>
  <c r="T133" i="2"/>
  <c r="T132" i="2"/>
  <c r="T131" i="2" s="1"/>
  <c r="T130" i="2" s="1"/>
  <c r="R133" i="2"/>
  <c r="R132" i="2"/>
  <c r="R131" i="2" s="1"/>
  <c r="R130" i="2" s="1"/>
  <c r="P133" i="2"/>
  <c r="P132" i="2"/>
  <c r="P131" i="2" s="1"/>
  <c r="P130" i="2" s="1"/>
  <c r="AU95" i="1" s="1"/>
  <c r="AU94" i="1" s="1"/>
  <c r="BK133" i="2"/>
  <c r="BK132" i="2" s="1"/>
  <c r="J133" i="2"/>
  <c r="BF133" i="2" s="1"/>
  <c r="J127" i="2"/>
  <c r="J126" i="2"/>
  <c r="F126" i="2"/>
  <c r="F124" i="2"/>
  <c r="E122" i="2"/>
  <c r="J92" i="2"/>
  <c r="J91" i="2"/>
  <c r="F91" i="2"/>
  <c r="F89" i="2"/>
  <c r="E87" i="2"/>
  <c r="J18" i="2"/>
  <c r="E18" i="2"/>
  <c r="F127" i="2" s="1"/>
  <c r="F92" i="2"/>
  <c r="J17" i="2"/>
  <c r="J124" i="2"/>
  <c r="E7" i="2"/>
  <c r="E120" i="2"/>
  <c r="E85" i="2"/>
  <c r="AS94" i="1"/>
  <c r="L90" i="1"/>
  <c r="AM90" i="1"/>
  <c r="AM89" i="1"/>
  <c r="L89" i="1"/>
  <c r="AM87" i="1"/>
  <c r="L87" i="1"/>
  <c r="L85" i="1"/>
  <c r="J89" i="2" l="1"/>
  <c r="J34" i="2"/>
  <c r="AW95" i="1" s="1"/>
  <c r="AT95" i="1" s="1"/>
  <c r="F34" i="2"/>
  <c r="BA95" i="1" s="1"/>
  <c r="BA94" i="1" s="1"/>
  <c r="J132" i="2"/>
  <c r="J98" i="2" s="1"/>
  <c r="BK131" i="2"/>
  <c r="W31" i="1"/>
  <c r="AX94" i="1"/>
  <c r="AY94" i="1"/>
  <c r="W32" i="1"/>
  <c r="F33" i="2"/>
  <c r="AZ95" i="1" s="1"/>
  <c r="AZ94" i="1" s="1"/>
  <c r="BK159" i="2"/>
  <c r="J159" i="2" s="1"/>
  <c r="J101" i="2" s="1"/>
  <c r="J196" i="2"/>
  <c r="J110" i="2" s="1"/>
  <c r="BK195" i="2"/>
  <c r="J195" i="2" s="1"/>
  <c r="J109" i="2" s="1"/>
  <c r="AV94" i="1" l="1"/>
  <c r="W29" i="1"/>
  <c r="J131" i="2"/>
  <c r="J97" i="2" s="1"/>
  <c r="BK130" i="2"/>
  <c r="J130" i="2" s="1"/>
  <c r="AW94" i="1"/>
  <c r="AK30" i="1" s="1"/>
  <c r="W30" i="1"/>
  <c r="J30" i="2" l="1"/>
  <c r="J96" i="2"/>
  <c r="AK29" i="1"/>
  <c r="AT94" i="1"/>
  <c r="J39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<sst xmlns="http://schemas.openxmlformats.org/spreadsheetml/2006/main" count="1153" uniqueCount="369">
  <si>
    <t>Export Komplet</t>
  </si>
  <si>
    <t/>
  </si>
  <si>
    <t>2.0</t>
  </si>
  <si>
    <t>False</t>
  </si>
  <si>
    <t>{811b9b79-25ca-428a-bf1a-b7dbe8f45b22}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</si>
  <si>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</si>
  <si>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</si>
  <si>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</si>
  <si>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</si>
  <si>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</si>
  <si>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</si>
  <si>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</si>
  <si>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40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</si>
  <si>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</si>
  <si>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</si>
  <si>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Zateplenie výrobno - opravárenskej dielne</t>
  </si>
  <si>
    <t>JKSO:</t>
  </si>
  <si>
    <t>KS:</t>
  </si>
  <si>
    <t>Miesto:</t>
  </si>
  <si>
    <t>Šafárikova 124, Rožňava</t>
  </si>
  <si>
    <t>Dátum:</t>
  </si>
  <si>
    <t>Objednávateľ:</t>
  </si>
  <si>
    <t>IČO:</t>
  </si>
  <si>
    <t>31668861</t>
  </si>
  <si>
    <t>AGROTRADE GROUP, spol. s r.o.</t>
  </si>
  <si>
    <t>IČ DPH:</t>
  </si>
  <si>
    <t>SK7020000020</t>
  </si>
  <si>
    <t>Zhotoviteľ:</t>
  </si>
  <si>
    <t>Vyplň údaj</t>
  </si>
  <si>
    <t>Projektant:</t>
  </si>
  <si>
    <t>14123711</t>
  </si>
  <si>
    <t>Ing. R. Hronský, Ing. J. Vasilik</t>
  </si>
  <si>
    <t xml:space="preserve">SK1032190786 </t>
  </si>
  <si>
    <t>True</t>
  </si>
  <si>
    <t>0,01</t>
  </si>
  <si>
    <t>Spracovateľ:</t>
  </si>
  <si>
    <t>Hulmanová Jana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</si>
  <si>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</si>
  <si>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</si>
  <si>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</si>
  <si>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</si>
  <si>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</si>
  <si>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</si>
  <si>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</si>
  <si>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</si>
  <si>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</si>
  <si>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</si>
  <si>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</si>
  <si>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</si>
  <si>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</si>
  <si>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</si>
  <si>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</si>
  <si>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</si>
  <si>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</si>
  <si>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</si>
  <si>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</si>
  <si>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</si>
  <si>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</si>
  <si>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</si>
  <si>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</si>
  <si>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</si>
  <si>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</si>
  <si>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</si>
  <si>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</si>
  <si>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</si>
  <si>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</si>
  <si>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</si>
  <si>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</si>
  <si>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</si>
  <si>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</si>
  <si>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</si>
  <si>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</si>
  <si>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</si>
  <si>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</si>
  <si>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</si>
  <si>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</si>
  <si>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</si>
  <si>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</si>
  <si>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</si>
  <si>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</si>
  <si>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</si>
  <si>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</si>
  <si>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</si>
  <si>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</si>
  <si>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</si>
  <si>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</si>
  <si>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{098784da-fc72-4a13-8484-9fc9fcacd74e}</t>
  </si>
  <si>
    <t>KRYCÍ LIST ROZPOČTU</t>
  </si>
  <si>
    <t>Objekt:</t>
  </si>
  <si>
    <t>SO 01 - Zateplenie výrobno - opravárenskej dielne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</si>
  <si>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</si>
  <si>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</si>
  <si>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</si>
  <si>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</si>
  <si>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</si>
  <si>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</si>
  <si>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</si>
  <si>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</si>
  <si>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9-1 - Zneškodnenie AZC materiálu</t>
  </si>
  <si>
    <t>PSV - Práce a dodávky PSV</t>
  </si>
  <si>
    <t xml:space="preserve">    764 - Konštrukcie klampiarske</t>
  </si>
  <si>
    <t xml:space="preserve">    767 - Konštrukcie kovové doplnkové</t>
  </si>
  <si>
    <t xml:space="preserve">    783 - Dokončovacie práce - nátery</t>
  </si>
  <si>
    <t xml:space="preserve">    787 - Dokončovacie práce - zasklievanie</t>
  </si>
  <si>
    <t>M - Práce a dodávky M</t>
  </si>
  <si>
    <t xml:space="preserve">    21-M - Elektromontáže</t>
  </si>
  <si>
    <t xml:space="preserve">    43-M - Montáž oceľových konštrukcií</t>
  </si>
  <si>
    <t>VRN - Vedľajšie rozpočtové náklady</t>
  </si>
  <si>
    <t xml:space="preserve">    VRN06 - Zariadenie staveniska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</si>
  <si>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</si>
  <si>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</si>
  <si>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</si>
  <si>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</si>
  <si>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</si>
  <si>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</si>
  <si>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</si>
  <si>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</si>
  <si>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</si>
  <si>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</si>
  <si>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</si>
  <si>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</si>
  <si>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</si>
  <si>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</si>
  <si>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</si>
  <si>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</si>
  <si>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</si>
  <si>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</si>
  <si>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610991111</t>
  </si>
  <si>
    <t>Zakrývanie výplní vnútorných okenných otvorov, predmetov a konštrukcií - pred opieskovaním a opálením OK</t>
  </si>
  <si>
    <t>m2</t>
  </si>
  <si>
    <t>4</t>
  </si>
  <si>
    <t>2</t>
  </si>
  <si>
    <t>693390271</t>
  </si>
  <si>
    <t>9</t>
  </si>
  <si>
    <t>Ostatné konštrukcie a práce-búranie</t>
  </si>
  <si>
    <t>943943221</t>
  </si>
  <si>
    <t>Montáž lešenia ľahkého, bez podláh pre zaťaženie podlahovej plochy do 2 kPa výšky do 10 m</t>
  </si>
  <si>
    <t>m3</t>
  </si>
  <si>
    <t>323348671</t>
  </si>
  <si>
    <t>3</t>
  </si>
  <si>
    <t>943943292</t>
  </si>
  <si>
    <t>Príplatok za prvý a každý ďalší i začatý mesiac používania lešenia výšky do 10 m a nad 10 do 22 m</t>
  </si>
  <si>
    <t>-665169669</t>
  </si>
  <si>
    <t>943943821</t>
  </si>
  <si>
    <t>Demontáž lešenia ľahkého, bez podl., pre zaťaž. do 2 kPa výšky do 10 m</t>
  </si>
  <si>
    <t>1919923551</t>
  </si>
  <si>
    <t>5</t>
  </si>
  <si>
    <t>943955021</t>
  </si>
  <si>
    <t>Montáž lešeňovej podlahy s priečnikmi alebo pozdľžnikmi výšky do 10 m</t>
  </si>
  <si>
    <t>-439129938</t>
  </si>
  <si>
    <t>943955191</t>
  </si>
  <si>
    <t>Príplatok za prvý a každý i začatý mesiac použitia lešeňovej podlahy pre všetky výšky do 40 m</t>
  </si>
  <si>
    <t>-1205659845</t>
  </si>
  <si>
    <t>7</t>
  </si>
  <si>
    <t>943955821</t>
  </si>
  <si>
    <t>Demontáž lešeňovej podlahy s priečnikmi alebo pozdľžnikmi, výšky do 10 m</t>
  </si>
  <si>
    <t>1560170239</t>
  </si>
  <si>
    <t>8</t>
  </si>
  <si>
    <t>952901411</t>
  </si>
  <si>
    <t>Vyčistenie ostatných objektov akejkoľvek výšky</t>
  </si>
  <si>
    <t>596050470</t>
  </si>
  <si>
    <t>959571001</t>
  </si>
  <si>
    <t>Odstránenie piesku po otryskávaní s odvozom do 1000 m</t>
  </si>
  <si>
    <t>t</t>
  </si>
  <si>
    <t>927248720</t>
  </si>
  <si>
    <t>10</t>
  </si>
  <si>
    <t>959571011</t>
  </si>
  <si>
    <t>Príplatok za každých ďalších 1000 m - do29km</t>
  </si>
  <si>
    <t>1960620850</t>
  </si>
  <si>
    <t>11</t>
  </si>
  <si>
    <t>968072559</t>
  </si>
  <si>
    <t>Vybúranie kovových vrát plochy nad 5 m2,  -0,06600t</t>
  </si>
  <si>
    <t>-2010377800</t>
  </si>
  <si>
    <t>12</t>
  </si>
  <si>
    <t>979081111</t>
  </si>
  <si>
    <t>Odvoz sutiny a vybúraných hmôt na skládku do 1 km</t>
  </si>
  <si>
    <t>-1196349362</t>
  </si>
  <si>
    <t>13</t>
  </si>
  <si>
    <t>979081121</t>
  </si>
  <si>
    <t>Odvoz sutiny a vybúraných hmôt na skládku za každý ďalší 1 km (otoč 30km)  6,081t*29km=176,349tkm</t>
  </si>
  <si>
    <t>tkm</t>
  </si>
  <si>
    <t>1577014249</t>
  </si>
  <si>
    <t>14</t>
  </si>
  <si>
    <t>979082111</t>
  </si>
  <si>
    <t>Vnútrostavenisková doprava sutiny a vybúraných hmôt do 10 m</t>
  </si>
  <si>
    <t>1853940287</t>
  </si>
  <si>
    <t>15</t>
  </si>
  <si>
    <t>979082121</t>
  </si>
  <si>
    <t>Vnútrostavenisková doprava sutiny a vybúraných hmôt za každých ďalších 5 m</t>
  </si>
  <si>
    <t>560996046</t>
  </si>
  <si>
    <t>16</t>
  </si>
  <si>
    <t>979087213</t>
  </si>
  <si>
    <t>Nakladanie na dopravné prostriedky pre vodorovnú dopravu vybúraných hmôt</t>
  </si>
  <si>
    <t>1581957056</t>
  </si>
  <si>
    <t>17</t>
  </si>
  <si>
    <t>979089612</t>
  </si>
  <si>
    <t>Poplatok za skladovanie - iné odpady zo stavieb a demolácií (17 09), ostatné</t>
  </si>
  <si>
    <t>-968151118</t>
  </si>
  <si>
    <t>9-1</t>
  </si>
  <si>
    <t>Zneškodnenie AZC materiálu</t>
  </si>
  <si>
    <t>18</t>
  </si>
  <si>
    <t>000400022</t>
  </si>
  <si>
    <t>Projektové práce - spracovanie projektu, plánu práce na zneškodnenie AZC materiálu a schválenie príslušným RÚVZ+OÚŽP</t>
  </si>
  <si>
    <t>kpl</t>
  </si>
  <si>
    <t>-1513182299</t>
  </si>
  <si>
    <t>19</t>
  </si>
  <si>
    <t>000500023</t>
  </si>
  <si>
    <t>Príprava staveniska - Vybudovanie kontrolného pásma zriadenie HS</t>
  </si>
  <si>
    <t>-1690737624</t>
  </si>
  <si>
    <t>23</t>
  </si>
  <si>
    <t>000600055</t>
  </si>
  <si>
    <t>Vyčistenie, vysávanie kontrolovaného pásma od AZC materiálu</t>
  </si>
  <si>
    <t>107486967</t>
  </si>
  <si>
    <t>000600056</t>
  </si>
  <si>
    <t>Meranie koncentrácie azbestových vlákien po sanácii</t>
  </si>
  <si>
    <t>-1334219994</t>
  </si>
  <si>
    <t>21</t>
  </si>
  <si>
    <t>966089001r</t>
  </si>
  <si>
    <t>Penetrácia, demontáž, stabilizácia balenie do PE fólií AZC materiálu</t>
  </si>
  <si>
    <t>-1304532173</t>
  </si>
  <si>
    <t>22</t>
  </si>
  <si>
    <t>979087017</t>
  </si>
  <si>
    <t>Nakládka, odvoz a uloženie na skládku NO demontovaných konštrukcií azbestocementových</t>
  </si>
  <si>
    <t>-1720835018</t>
  </si>
  <si>
    <t>24</t>
  </si>
  <si>
    <t>998021021</t>
  </si>
  <si>
    <t>Presun hmôt pre haly 802, 811 zvislá konštr.z tehál,tvárnic,blokov alebo kovová do výšky 20 m</t>
  </si>
  <si>
    <t>19810466</t>
  </si>
  <si>
    <t>PSV</t>
  </si>
  <si>
    <t>Práce a dodávky PSV</t>
  </si>
  <si>
    <t>764</t>
  </si>
  <si>
    <t>Konštrukcie klampiarske</t>
  </si>
  <si>
    <t>25</t>
  </si>
  <si>
    <t>764222232r</t>
  </si>
  <si>
    <t>Demontáž  pôvod. klampiarských výrobkov -  zvislých dažďových zvodov a rýn, objímok, hákov,.................</t>
  </si>
  <si>
    <t>1478820396</t>
  </si>
  <si>
    <t>26</t>
  </si>
  <si>
    <t>764352227</t>
  </si>
  <si>
    <t>Žľaby z pozinkovaného PZ plechu, pododkvapové polkruhové r.š. 330 mm, vrátane hákov, čiel a dilatácií</t>
  </si>
  <si>
    <t>m</t>
  </si>
  <si>
    <t>938635240</t>
  </si>
  <si>
    <t>27</t>
  </si>
  <si>
    <t>764359212</t>
  </si>
  <si>
    <t>Kotlík kónický pre rúry s priemerom do 125 mm</t>
  </si>
  <si>
    <t>ks</t>
  </si>
  <si>
    <t>-1895267206</t>
  </si>
  <si>
    <t>28</t>
  </si>
  <si>
    <t>764359251</t>
  </si>
  <si>
    <t>Príplatok k cene za privarenie háku na oceľovú konštrukciu pododkvapového</t>
  </si>
  <si>
    <t>799454922</t>
  </si>
  <si>
    <t>29</t>
  </si>
  <si>
    <t>764454254</t>
  </si>
  <si>
    <t>Zvodové rúry z pozinkovaného PZ plechu, kruhové priemer 120 mm, vrátane lemov so zaústením, manžiet, kolien a prechodových kusov</t>
  </si>
  <si>
    <t>-1340358192</t>
  </si>
  <si>
    <t>30</t>
  </si>
  <si>
    <t>998764202</t>
  </si>
  <si>
    <t>Presun hmôt pre konštrukcie klampiarske v objektoch výšky nad 6 do 12 m</t>
  </si>
  <si>
    <t>%</t>
  </si>
  <si>
    <t>1779642548</t>
  </si>
  <si>
    <t>767</t>
  </si>
  <si>
    <t>Konštrukcie kovové doplnkové</t>
  </si>
  <si>
    <t>31</t>
  </si>
  <si>
    <t>M</t>
  </si>
  <si>
    <t>55343714446</t>
  </si>
  <si>
    <t>D+M - Priemyselné sekcionárne vráta rozm. 5000/5000mm, plastové, zateplené, posuvné s personálnym krídlom šírky 1000mm,  do stav. otvoru v OK</t>
  </si>
  <si>
    <t>-687421699</t>
  </si>
  <si>
    <t>32</t>
  </si>
  <si>
    <t>55343714447</t>
  </si>
  <si>
    <t>D+M - Priemyselné sekcionárne vráta rozm. 3600/3600mm, plastové, zateplené, posuvné s personálnym krídlom šírky 1000mm,  do stav. otvoru v OK</t>
  </si>
  <si>
    <t>471259402</t>
  </si>
  <si>
    <t>39</t>
  </si>
  <si>
    <t>553901002</t>
  </si>
  <si>
    <t>Príplatok k cenám za montáž stenových panelov v obmedzenom priestore  /v preluke medi objektami/</t>
  </si>
  <si>
    <t>-1732260352</t>
  </si>
  <si>
    <t>33</t>
  </si>
  <si>
    <t>767397102</t>
  </si>
  <si>
    <t>Montáž strešných sendvičových panelov  na OK, hrúbky nad 80 do 120 mm</t>
  </si>
  <si>
    <t>496007174</t>
  </si>
  <si>
    <t>34</t>
  </si>
  <si>
    <t>5535865820</t>
  </si>
  <si>
    <t>Sendvičový panel hr.panela 120mm - vlna v spáde strechy</t>
  </si>
  <si>
    <t>-1632677963</t>
  </si>
  <si>
    <t>35</t>
  </si>
  <si>
    <t>767411102</t>
  </si>
  <si>
    <t>Montáž opláštenia sendvičovými stenovými panelmi  na OK, hrúbky nad 100 do 150 mm</t>
  </si>
  <si>
    <t>-287268595</t>
  </si>
  <si>
    <t>36</t>
  </si>
  <si>
    <t>5535865760</t>
  </si>
  <si>
    <t>Sendvičový panel hr.panela 120mm - vlna horizontálne</t>
  </si>
  <si>
    <t>360567969</t>
  </si>
  <si>
    <t>37</t>
  </si>
  <si>
    <t>5535865760.1</t>
  </si>
  <si>
    <t>Sendvičový panel  hr.panela 120mm - vlna zvislo</t>
  </si>
  <si>
    <t>-6769829</t>
  </si>
  <si>
    <t>38</t>
  </si>
  <si>
    <t>5535865781r</t>
  </si>
  <si>
    <t>Lemovacie prvky(zvitkový plech), tesniaci a spojovací materiál s použitím pojazdnej plošiny</t>
  </si>
  <si>
    <t>-454656497</t>
  </si>
  <si>
    <t>767425141</t>
  </si>
  <si>
    <t>Montáž rámov z AL-profilov pre zasklenie otvorov v opláštení haly z hliníkových profilov</t>
  </si>
  <si>
    <t>-134723515</t>
  </si>
  <si>
    <t>41</t>
  </si>
  <si>
    <t>1348262500</t>
  </si>
  <si>
    <t>Dodávka - univerzálny zasklievací hliníkový profil</t>
  </si>
  <si>
    <t>bm</t>
  </si>
  <si>
    <t>-392829209</t>
  </si>
  <si>
    <t>42</t>
  </si>
  <si>
    <t>998767202</t>
  </si>
  <si>
    <t>Presun hmôt pre kovové stavebné doplnkové konštrukcie v objektoch výšky nad 6 do 12 m</t>
  </si>
  <si>
    <t>478304311</t>
  </si>
  <si>
    <t>783</t>
  </si>
  <si>
    <t>Dokončovacie práce - nátery</t>
  </si>
  <si>
    <t>44</t>
  </si>
  <si>
    <t>250070204</t>
  </si>
  <si>
    <t>Otryskávanie OK pred náterom kremičitým pieskom v uzavretých priestoroch</t>
  </si>
  <si>
    <t>-37865154</t>
  </si>
  <si>
    <t>45</t>
  </si>
  <si>
    <t>5815368300</t>
  </si>
  <si>
    <t>Piesok kremičitý</t>
  </si>
  <si>
    <t>1651163376</t>
  </si>
  <si>
    <t>43</t>
  </si>
  <si>
    <t>783101821</t>
  </si>
  <si>
    <t>Odstránenie starých náterov z oceľových konštrukcií ťažkých A opálením alebo oklepaním</t>
  </si>
  <si>
    <t>1951971489</t>
  </si>
  <si>
    <t>46</t>
  </si>
  <si>
    <t>783172510</t>
  </si>
  <si>
    <t>Nátery oceľ.konštr. polyuretánové ťažkých A dvojnásobné 2x s emailovaním.- 140µm</t>
  </si>
  <si>
    <t>-2077790963</t>
  </si>
  <si>
    <t>47</t>
  </si>
  <si>
    <t>783172517</t>
  </si>
  <si>
    <t>Nátery oceľ.konštr. polyuretánové ťažkých A základný.- 35µm</t>
  </si>
  <si>
    <t>-477181905</t>
  </si>
  <si>
    <t>787</t>
  </si>
  <si>
    <t>Dokončovacie práce - zasklievanie</t>
  </si>
  <si>
    <t>48</t>
  </si>
  <si>
    <t>787600802</t>
  </si>
  <si>
    <t>Vysklievanie okien a dverí skla plochého nad 1 do 3 m2,  -0,01400t</t>
  </si>
  <si>
    <t>-842901111</t>
  </si>
  <si>
    <t>49</t>
  </si>
  <si>
    <t>787693313r</t>
  </si>
  <si>
    <t>Zasklievanie okien a dverí izolačným dvojsklom  (bez dodania skla) plochy nad 1, 5 do 3 m2 s obojstranným uzatvorením drážky trvalo pružným tmelom</t>
  </si>
  <si>
    <t>-616183922</t>
  </si>
  <si>
    <t>50</t>
  </si>
  <si>
    <t>6342564400r</t>
  </si>
  <si>
    <t>Dvojsklo izolačné rozmery do2,5 m2</t>
  </si>
  <si>
    <t>-819182293</t>
  </si>
  <si>
    <t>Práce a dodávky M</t>
  </si>
  <si>
    <t>21-M</t>
  </si>
  <si>
    <t>Elektromontáže</t>
  </si>
  <si>
    <t>51</t>
  </si>
  <si>
    <t>21000.00</t>
  </si>
  <si>
    <t>Demontáž, úprava a znovumontáž bleskozvodu - predpokladaná cena</t>
  </si>
  <si>
    <t>64</t>
  </si>
  <si>
    <t>1240226140</t>
  </si>
  <si>
    <t>43-M</t>
  </si>
  <si>
    <t>Montáž oceľových konštrukcií</t>
  </si>
  <si>
    <t>52</t>
  </si>
  <si>
    <t>430863001.r</t>
  </si>
  <si>
    <t>Demontáž časti jestvujúcej OK - rámy zasklených výplní otvorov z L profilov</t>
  </si>
  <si>
    <t>kg</t>
  </si>
  <si>
    <t>1867776265</t>
  </si>
  <si>
    <t>VRN</t>
  </si>
  <si>
    <t>Vedľajšie rozpočtové náklady</t>
  </si>
  <si>
    <t>VRN06</t>
  </si>
  <si>
    <t>Zariadenie staveniska</t>
  </si>
  <si>
    <t>53</t>
  </si>
  <si>
    <t>000600011</t>
  </si>
  <si>
    <t>Zariadenie staveniska - prevádzkové kancelárie a sklady, energie a sociálne zariadenia -,chemické WC....(podľa zborníka objektivizovaných VRN, sadzby zariadenia staveniska)  0,95% pre opravy a údržbu</t>
  </si>
  <si>
    <t>1006582349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</si>
</sst>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AN8" sqref="AN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2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20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16"/>
      <c r="BE5" s="173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204" t="s">
        <v>15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R6" s="16"/>
      <c r="BE6" s="174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74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/>
      <c r="AR8" s="16"/>
      <c r="BE8" s="174"/>
      <c r="BS8" s="13" t="s">
        <v>6</v>
      </c>
    </row>
    <row r="9" spans="1:74" ht="14.45" customHeight="1">
      <c r="B9" s="16"/>
      <c r="AR9" s="16"/>
      <c r="BE9" s="174"/>
      <c r="BS9" s="13" t="s">
        <v>6</v>
      </c>
    </row>
    <row r="10" spans="1:74" ht="12" customHeight="1">
      <c r="B10" s="16"/>
      <c r="D10" s="23" t="s">
        <v>21</v>
      </c>
      <c r="AK10" s="23" t="s">
        <v>22</v>
      </c>
      <c r="AN10" s="21" t="s">
        <v>23</v>
      </c>
      <c r="AR10" s="16"/>
      <c r="BE10" s="174"/>
      <c r="BS10" s="13" t="s">
        <v>6</v>
      </c>
    </row>
    <row r="11" spans="1:74" ht="18.399999999999999" customHeight="1">
      <c r="B11" s="16"/>
      <c r="E11" s="21" t="s">
        <v>24</v>
      </c>
      <c r="AK11" s="23" t="s">
        <v>25</v>
      </c>
      <c r="AN11" s="21" t="s">
        <v>26</v>
      </c>
      <c r="AR11" s="16"/>
      <c r="BE11" s="174"/>
      <c r="BS11" s="13" t="s">
        <v>6</v>
      </c>
    </row>
    <row r="12" spans="1:74" ht="6.95" customHeight="1">
      <c r="B12" s="16"/>
      <c r="AR12" s="16"/>
      <c r="BE12" s="174"/>
      <c r="BS12" s="13" t="s">
        <v>6</v>
      </c>
    </row>
    <row r="13" spans="1:74" ht="12" customHeight="1">
      <c r="B13" s="16"/>
      <c r="D13" s="23" t="s">
        <v>27</v>
      </c>
      <c r="AK13" s="23" t="s">
        <v>22</v>
      </c>
      <c r="AN13" s="25" t="s">
        <v>28</v>
      </c>
      <c r="AR13" s="16"/>
      <c r="BE13" s="174"/>
      <c r="BS13" s="13" t="s">
        <v>6</v>
      </c>
    </row>
    <row r="14" spans="1:74" ht="12.75">
      <c r="B14" s="16"/>
      <c r="E14" s="205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3" t="s">
        <v>25</v>
      </c>
      <c r="AN14" s="25" t="s">
        <v>28</v>
      </c>
      <c r="AR14" s="16"/>
      <c r="BE14" s="174"/>
      <c r="BS14" s="13" t="s">
        <v>6</v>
      </c>
    </row>
    <row r="15" spans="1:74" ht="6.95" customHeight="1">
      <c r="B15" s="16"/>
      <c r="AR15" s="16"/>
      <c r="BE15" s="174"/>
      <c r="BS15" s="13" t="s">
        <v>3</v>
      </c>
    </row>
    <row r="16" spans="1:74" ht="12" customHeight="1">
      <c r="B16" s="16"/>
      <c r="D16" s="23" t="s">
        <v>29</v>
      </c>
      <c r="AK16" s="23" t="s">
        <v>22</v>
      </c>
      <c r="AN16" s="21" t="s">
        <v>30</v>
      </c>
      <c r="AR16" s="16"/>
      <c r="BE16" s="174"/>
      <c r="BS16" s="13" t="s">
        <v>3</v>
      </c>
    </row>
    <row r="17" spans="2:71" ht="18.399999999999999" customHeight="1">
      <c r="B17" s="16"/>
      <c r="E17" s="21" t="s">
        <v>31</v>
      </c>
      <c r="AK17" s="23" t="s">
        <v>25</v>
      </c>
      <c r="AN17" s="21" t="s">
        <v>32</v>
      </c>
      <c r="AR17" s="16"/>
      <c r="BE17" s="174"/>
      <c r="BS17" s="13" t="s">
        <v>33</v>
      </c>
    </row>
    <row r="18" spans="2:71" ht="6.95" customHeight="1">
      <c r="B18" s="16"/>
      <c r="AR18" s="16"/>
      <c r="BE18" s="174"/>
      <c r="BS18" s="13" t="s">
        <v>34</v>
      </c>
    </row>
    <row r="19" spans="2:71" ht="12" customHeight="1">
      <c r="B19" s="16"/>
      <c r="D19" s="23" t="s">
        <v>35</v>
      </c>
      <c r="AK19" s="23" t="s">
        <v>22</v>
      </c>
      <c r="AN19" s="21" t="s">
        <v>1</v>
      </c>
      <c r="AR19" s="16"/>
      <c r="BE19" s="174"/>
      <c r="BS19" s="13" t="s">
        <v>34</v>
      </c>
    </row>
    <row r="20" spans="2:71" ht="18.399999999999999" customHeight="1">
      <c r="B20" s="16"/>
      <c r="E20" s="21" t="s">
        <v>36</v>
      </c>
      <c r="AK20" s="23" t="s">
        <v>25</v>
      </c>
      <c r="AN20" s="21" t="s">
        <v>1</v>
      </c>
      <c r="AR20" s="16"/>
      <c r="BE20" s="174"/>
      <c r="BS20" s="13" t="s">
        <v>33</v>
      </c>
    </row>
    <row r="21" spans="2:71" ht="6.95" customHeight="1">
      <c r="B21" s="16"/>
      <c r="AR21" s="16"/>
      <c r="BE21" s="174"/>
    </row>
    <row r="22" spans="2:71" ht="12" customHeight="1">
      <c r="B22" s="16"/>
      <c r="D22" s="23" t="s">
        <v>37</v>
      </c>
      <c r="AR22" s="16"/>
      <c r="BE22" s="174"/>
    </row>
    <row r="23" spans="2:71" ht="16.5" customHeight="1">
      <c r="B23" s="16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6"/>
      <c r="BE23" s="174"/>
    </row>
    <row r="24" spans="2:71" ht="6.95" customHeight="1">
      <c r="B24" s="16"/>
      <c r="AR24" s="16"/>
      <c r="BE24" s="174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4"/>
    </row>
    <row r="26" spans="2:71" s="1" customFormat="1" ht="25.9" customHeight="1">
      <c r="B26" s="28"/>
      <c r="D26" s="29" t="s">
        <v>38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6">
        <f>ROUND(AG94,2)</f>
        <v>0</v>
      </c>
      <c r="AL26" s="177"/>
      <c r="AM26" s="177"/>
      <c r="AN26" s="177"/>
      <c r="AO26" s="177"/>
      <c r="AR26" s="28"/>
      <c r="BE26" s="174"/>
    </row>
    <row r="27" spans="2:71" s="1" customFormat="1" ht="6.95" customHeight="1">
      <c r="B27" s="28"/>
      <c r="AR27" s="28"/>
      <c r="BE27" s="174"/>
    </row>
    <row r="28" spans="2:71" s="1" customFormat="1" ht="12.75">
      <c r="B28" s="28"/>
      <c r="L28" s="208" t="s">
        <v>39</v>
      </c>
      <c r="M28" s="208"/>
      <c r="N28" s="208"/>
      <c r="O28" s="208"/>
      <c r="P28" s="208"/>
      <c r="W28" s="208" t="s">
        <v>40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41</v>
      </c>
      <c r="AL28" s="208"/>
      <c r="AM28" s="208"/>
      <c r="AN28" s="208"/>
      <c r="AO28" s="208"/>
      <c r="AR28" s="28"/>
      <c r="BE28" s="174"/>
    </row>
    <row r="29" spans="2:71" s="2" customFormat="1" ht="14.45" customHeight="1">
      <c r="B29" s="32"/>
      <c r="D29" s="23" t="s">
        <v>42</v>
      </c>
      <c r="F29" s="23" t="s">
        <v>43</v>
      </c>
      <c r="L29" s="209">
        <v>0.2</v>
      </c>
      <c r="M29" s="172"/>
      <c r="N29" s="172"/>
      <c r="O29" s="172"/>
      <c r="P29" s="172"/>
      <c r="W29" s="171">
        <f>ROUND(AZ94, 2)</f>
        <v>0</v>
      </c>
      <c r="X29" s="172"/>
      <c r="Y29" s="172"/>
      <c r="Z29" s="172"/>
      <c r="AA29" s="172"/>
      <c r="AB29" s="172"/>
      <c r="AC29" s="172"/>
      <c r="AD29" s="172"/>
      <c r="AE29" s="172"/>
      <c r="AK29" s="171">
        <f>ROUND(AV94, 2)</f>
        <v>0</v>
      </c>
      <c r="AL29" s="172"/>
      <c r="AM29" s="172"/>
      <c r="AN29" s="172"/>
      <c r="AO29" s="172"/>
      <c r="AR29" s="32"/>
      <c r="BE29" s="175"/>
    </row>
    <row r="30" spans="2:71" s="2" customFormat="1" ht="14.45" customHeight="1">
      <c r="B30" s="32"/>
      <c r="F30" s="23" t="s">
        <v>44</v>
      </c>
      <c r="L30" s="209">
        <v>0.2</v>
      </c>
      <c r="M30" s="172"/>
      <c r="N30" s="172"/>
      <c r="O30" s="172"/>
      <c r="P30" s="172"/>
      <c r="W30" s="171">
        <f>ROUND(BA94, 2)</f>
        <v>0</v>
      </c>
      <c r="X30" s="172"/>
      <c r="Y30" s="172"/>
      <c r="Z30" s="172"/>
      <c r="AA30" s="172"/>
      <c r="AB30" s="172"/>
      <c r="AC30" s="172"/>
      <c r="AD30" s="172"/>
      <c r="AE30" s="172"/>
      <c r="AK30" s="171">
        <f>ROUND(AW94, 2)</f>
        <v>0</v>
      </c>
      <c r="AL30" s="172"/>
      <c r="AM30" s="172"/>
      <c r="AN30" s="172"/>
      <c r="AO30" s="172"/>
      <c r="AR30" s="32"/>
      <c r="BE30" s="175"/>
    </row>
    <row r="31" spans="2:71" s="2" customFormat="1" ht="14.45" hidden="1" customHeight="1">
      <c r="B31" s="32"/>
      <c r="F31" s="23" t="s">
        <v>45</v>
      </c>
      <c r="L31" s="209">
        <v>0.2</v>
      </c>
      <c r="M31" s="172"/>
      <c r="N31" s="172"/>
      <c r="O31" s="172"/>
      <c r="P31" s="172"/>
      <c r="W31" s="171">
        <f>ROUND(BB94, 2)</f>
        <v>0</v>
      </c>
      <c r="X31" s="172"/>
      <c r="Y31" s="172"/>
      <c r="Z31" s="172"/>
      <c r="AA31" s="172"/>
      <c r="AB31" s="172"/>
      <c r="AC31" s="172"/>
      <c r="AD31" s="172"/>
      <c r="AE31" s="172"/>
      <c r="AK31" s="171">
        <v>0</v>
      </c>
      <c r="AL31" s="172"/>
      <c r="AM31" s="172"/>
      <c r="AN31" s="172"/>
      <c r="AO31" s="172"/>
      <c r="AR31" s="32"/>
      <c r="BE31" s="175"/>
    </row>
    <row r="32" spans="2:71" s="2" customFormat="1" ht="14.45" hidden="1" customHeight="1">
      <c r="B32" s="32"/>
      <c r="F32" s="23" t="s">
        <v>46</v>
      </c>
      <c r="L32" s="209">
        <v>0.2</v>
      </c>
      <c r="M32" s="172"/>
      <c r="N32" s="172"/>
      <c r="O32" s="172"/>
      <c r="P32" s="172"/>
      <c r="W32" s="171">
        <f>ROUND(BC94, 2)</f>
        <v>0</v>
      </c>
      <c r="X32" s="172"/>
      <c r="Y32" s="172"/>
      <c r="Z32" s="172"/>
      <c r="AA32" s="172"/>
      <c r="AB32" s="172"/>
      <c r="AC32" s="172"/>
      <c r="AD32" s="172"/>
      <c r="AE32" s="172"/>
      <c r="AK32" s="171">
        <v>0</v>
      </c>
      <c r="AL32" s="172"/>
      <c r="AM32" s="172"/>
      <c r="AN32" s="172"/>
      <c r="AO32" s="172"/>
      <c r="AR32" s="32"/>
      <c r="BE32" s="175"/>
    </row>
    <row r="33" spans="2:57" s="2" customFormat="1" ht="14.45" hidden="1" customHeight="1">
      <c r="B33" s="32"/>
      <c r="F33" s="23" t="s">
        <v>47</v>
      </c>
      <c r="L33" s="209">
        <v>0</v>
      </c>
      <c r="M33" s="172"/>
      <c r="N33" s="172"/>
      <c r="O33" s="172"/>
      <c r="P33" s="172"/>
      <c r="W33" s="171">
        <f>ROUND(BD94, 2)</f>
        <v>0</v>
      </c>
      <c r="X33" s="172"/>
      <c r="Y33" s="172"/>
      <c r="Z33" s="172"/>
      <c r="AA33" s="172"/>
      <c r="AB33" s="172"/>
      <c r="AC33" s="172"/>
      <c r="AD33" s="172"/>
      <c r="AE33" s="172"/>
      <c r="AK33" s="171">
        <v>0</v>
      </c>
      <c r="AL33" s="172"/>
      <c r="AM33" s="172"/>
      <c r="AN33" s="172"/>
      <c r="AO33" s="172"/>
      <c r="AR33" s="32"/>
      <c r="BE33" s="175"/>
    </row>
    <row r="34" spans="2:57" s="1" customFormat="1" ht="6.95" customHeight="1">
      <c r="B34" s="28"/>
      <c r="AR34" s="28"/>
      <c r="BE34" s="174"/>
    </row>
    <row r="35" spans="2:57" s="1" customFormat="1" ht="25.9" customHeight="1">
      <c r="B35" s="28"/>
      <c r="C35" s="33"/>
      <c r="D35" s="34" t="s">
        <v>48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49</v>
      </c>
      <c r="U35" s="35"/>
      <c r="V35" s="35"/>
      <c r="W35" s="35"/>
      <c r="X35" s="178" t="s">
        <v>50</v>
      </c>
      <c r="Y35" s="179"/>
      <c r="Z35" s="179"/>
      <c r="AA35" s="179"/>
      <c r="AB35" s="179"/>
      <c r="AC35" s="35"/>
      <c r="AD35" s="35"/>
      <c r="AE35" s="35"/>
      <c r="AF35" s="35"/>
      <c r="AG35" s="35"/>
      <c r="AH35" s="35"/>
      <c r="AI35" s="35"/>
      <c r="AJ35" s="35"/>
      <c r="AK35" s="180">
        <f>SUM(AK26:AK33)</f>
        <v>0</v>
      </c>
      <c r="AL35" s="179"/>
      <c r="AM35" s="179"/>
      <c r="AN35" s="179"/>
      <c r="AO35" s="181"/>
      <c r="AP35" s="33"/>
      <c r="AQ35" s="33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7" t="s">
        <v>51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52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53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54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53</v>
      </c>
      <c r="AI60" s="30"/>
      <c r="AJ60" s="30"/>
      <c r="AK60" s="30"/>
      <c r="AL60" s="30"/>
      <c r="AM60" s="39" t="s">
        <v>54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55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56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53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53</v>
      </c>
      <c r="AI75" s="30"/>
      <c r="AJ75" s="30"/>
      <c r="AK75" s="30"/>
      <c r="AL75" s="30"/>
      <c r="AM75" s="39" t="s">
        <v>54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>
      <c r="B82" s="28"/>
      <c r="C82" s="17" t="s">
        <v>57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4"/>
      <c r="C84" s="23" t="s">
        <v>11</v>
      </c>
      <c r="AR84" s="44"/>
    </row>
    <row r="85" spans="1:91" s="4" customFormat="1" ht="36.950000000000003" customHeight="1">
      <c r="B85" s="45"/>
      <c r="C85" s="46" t="s">
        <v>14</v>
      </c>
      <c r="L85" s="186" t="str">
        <f>K6</f>
        <v>Zateplenie výrobno - opravárenskej dielne</v>
      </c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R85" s="45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18</v>
      </c>
      <c r="L87" s="47" t="str">
        <f>IF(K8="","",K8)</f>
        <v>Šafárikova 124, Rožňava</v>
      </c>
      <c r="AI87" s="23" t="s">
        <v>20</v>
      </c>
      <c r="AM87" s="188" t="str">
        <f>IF(AN8= "","",AN8)</f>
        <v/>
      </c>
      <c r="AN87" s="188"/>
      <c r="AR87" s="28"/>
    </row>
    <row r="88" spans="1:91" s="1" customFormat="1" ht="6.95" customHeight="1">
      <c r="B88" s="28"/>
      <c r="AR88" s="28"/>
    </row>
    <row r="89" spans="1:91" s="1" customFormat="1" ht="27.95" customHeight="1">
      <c r="B89" s="28"/>
      <c r="C89" s="23" t="s">
        <v>21</v>
      </c>
      <c r="L89" s="3" t="str">
        <f>IF(E11= "","",E11)</f>
        <v>AGROTRADE GROUP, spol. s r.o.</v>
      </c>
      <c r="AI89" s="23" t="s">
        <v>29</v>
      </c>
      <c r="AM89" s="184" t="str">
        <f>IF(E17="","",E17)</f>
        <v>Ing. R. Hronský, Ing. J. Vasilik</v>
      </c>
      <c r="AN89" s="185"/>
      <c r="AO89" s="185"/>
      <c r="AP89" s="185"/>
      <c r="AR89" s="28"/>
      <c r="AS89" s="189" t="s">
        <v>58</v>
      </c>
      <c r="AT89" s="19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8"/>
      <c r="C90" s="23" t="s">
        <v>27</v>
      </c>
      <c r="L90" s="3" t="str">
        <f>IF(E14= "Vyplň údaj","",E14)</f>
        <v/>
      </c>
      <c r="AI90" s="23" t="s">
        <v>35</v>
      </c>
      <c r="AM90" s="184" t="str">
        <f>IF(E20="","",E20)</f>
        <v>Hulmanová Jana</v>
      </c>
      <c r="AN90" s="185"/>
      <c r="AO90" s="185"/>
      <c r="AP90" s="185"/>
      <c r="AR90" s="28"/>
      <c r="AS90" s="191"/>
      <c r="AT90" s="192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9" customHeight="1">
      <c r="B91" s="28"/>
      <c r="AR91" s="28"/>
      <c r="AS91" s="191"/>
      <c r="AT91" s="192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>
      <c r="B92" s="28"/>
      <c r="C92" s="193" t="s">
        <v>59</v>
      </c>
      <c r="D92" s="194"/>
      <c r="E92" s="194"/>
      <c r="F92" s="194"/>
      <c r="G92" s="194"/>
      <c r="H92" s="53"/>
      <c r="I92" s="195" t="s">
        <v>60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61</v>
      </c>
      <c r="AH92" s="194"/>
      <c r="AI92" s="194"/>
      <c r="AJ92" s="194"/>
      <c r="AK92" s="194"/>
      <c r="AL92" s="194"/>
      <c r="AM92" s="194"/>
      <c r="AN92" s="195" t="s">
        <v>62</v>
      </c>
      <c r="AO92" s="194"/>
      <c r="AP92" s="197"/>
      <c r="AQ92" s="54" t="s">
        <v>63</v>
      </c>
      <c r="AR92" s="28"/>
      <c r="AS92" s="55" t="s">
        <v>64</v>
      </c>
      <c r="AT92" s="56" t="s">
        <v>65</v>
      </c>
      <c r="AU92" s="56" t="s">
        <v>66</v>
      </c>
      <c r="AV92" s="56" t="s">
        <v>67</v>
      </c>
      <c r="AW92" s="56" t="s">
        <v>68</v>
      </c>
      <c r="AX92" s="56" t="s">
        <v>69</v>
      </c>
      <c r="AY92" s="56" t="s">
        <v>70</v>
      </c>
      <c r="AZ92" s="56" t="s">
        <v>71</v>
      </c>
      <c r="BA92" s="56" t="s">
        <v>72</v>
      </c>
      <c r="BB92" s="56" t="s">
        <v>73</v>
      </c>
      <c r="BC92" s="56" t="s">
        <v>74</v>
      </c>
      <c r="BD92" s="57" t="s">
        <v>75</v>
      </c>
    </row>
    <row r="93" spans="1:91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76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01">
        <f>ROUND(AG95,2)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77</v>
      </c>
      <c r="BT94" s="68" t="s">
        <v>78</v>
      </c>
      <c r="BU94" s="69" t="s">
        <v>79</v>
      </c>
      <c r="BV94" s="68" t="s">
        <v>80</v>
      </c>
      <c r="BW94" s="68" t="s">
        <v>4</v>
      </c>
      <c r="BX94" s="68" t="s">
        <v>81</v>
      </c>
      <c r="CL94" s="68" t="s">
        <v>1</v>
      </c>
    </row>
    <row r="95" spans="1:91" s="6" customFormat="1" ht="27" customHeight="1">
      <c r="A95" s="70" t="s">
        <v>82</v>
      </c>
      <c r="B95" s="71"/>
      <c r="C95" s="72"/>
      <c r="D95" s="200" t="s">
        <v>83</v>
      </c>
      <c r="E95" s="200"/>
      <c r="F95" s="200"/>
      <c r="G95" s="200"/>
      <c r="H95" s="200"/>
      <c r="I95" s="73"/>
      <c r="J95" s="200" t="s">
        <v>15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'SO 01 - Zateplenie výrobn...'!J30</f>
        <v>0</v>
      </c>
      <c r="AH95" s="199"/>
      <c r="AI95" s="199"/>
      <c r="AJ95" s="199"/>
      <c r="AK95" s="199"/>
      <c r="AL95" s="199"/>
      <c r="AM95" s="199"/>
      <c r="AN95" s="198">
        <f>SUM(AG95,AT95)</f>
        <v>0</v>
      </c>
      <c r="AO95" s="199"/>
      <c r="AP95" s="199"/>
      <c r="AQ95" s="74" t="s">
        <v>84</v>
      </c>
      <c r="AR95" s="71"/>
      <c r="AS95" s="75">
        <v>0</v>
      </c>
      <c r="AT95" s="76">
        <f>ROUND(SUM(AV95:AW95),2)</f>
        <v>0</v>
      </c>
      <c r="AU95" s="77">
        <f>'SO 01 - Zateplenie výrobn...'!P130</f>
        <v>0</v>
      </c>
      <c r="AV95" s="76">
        <f>'SO 01 - Zateplenie výrobn...'!J33</f>
        <v>0</v>
      </c>
      <c r="AW95" s="76">
        <f>'SO 01 - Zateplenie výrobn...'!J34</f>
        <v>0</v>
      </c>
      <c r="AX95" s="76">
        <f>'SO 01 - Zateplenie výrobn...'!J35</f>
        <v>0</v>
      </c>
      <c r="AY95" s="76">
        <f>'SO 01 - Zateplenie výrobn...'!J36</f>
        <v>0</v>
      </c>
      <c r="AZ95" s="76">
        <f>'SO 01 - Zateplenie výrobn...'!F33</f>
        <v>0</v>
      </c>
      <c r="BA95" s="76">
        <f>'SO 01 - Zateplenie výrobn...'!F34</f>
        <v>0</v>
      </c>
      <c r="BB95" s="76">
        <f>'SO 01 - Zateplenie výrobn...'!F35</f>
        <v>0</v>
      </c>
      <c r="BC95" s="76">
        <f>'SO 01 - Zateplenie výrobn...'!F36</f>
        <v>0</v>
      </c>
      <c r="BD95" s="78">
        <f>'SO 01 - Zateplenie výrobn...'!F37</f>
        <v>0</v>
      </c>
      <c r="BT95" s="79" t="s">
        <v>85</v>
      </c>
      <c r="BV95" s="79" t="s">
        <v>80</v>
      </c>
      <c r="BW95" s="79" t="s">
        <v>86</v>
      </c>
      <c r="BX95" s="79" t="s">
        <v>4</v>
      </c>
      <c r="CL95" s="79" t="s">
        <v>1</v>
      </c>
      <c r="CM95" s="79" t="s">
        <v>78</v>
      </c>
    </row>
    <row r="96" spans="1:91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01 - Zateplenie výrob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8"/>
  <sheetViews>
    <sheetView showGridLines="0" tabSelected="1" workbookViewId="0">
      <selection activeCell="J12" sqref="J1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81"/>
      <c r="J3" s="15"/>
      <c r="K3" s="15"/>
      <c r="L3" s="16"/>
      <c r="AT3" s="13" t="s">
        <v>78</v>
      </c>
    </row>
    <row r="4" spans="2:46" ht="24.95" customHeight="1">
      <c r="B4" s="16"/>
      <c r="D4" s="17" t="s">
        <v>87</v>
      </c>
      <c r="L4" s="16"/>
      <c r="M4" s="82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10" t="str">
        <f>'Rekapitulácia stavby'!K6</f>
        <v>Zateplenie výrobno - opravárenskej dielne</v>
      </c>
      <c r="F7" s="211"/>
      <c r="G7" s="211"/>
      <c r="H7" s="211"/>
      <c r="L7" s="16"/>
    </row>
    <row r="8" spans="2:46" s="1" customFormat="1" ht="12" customHeight="1">
      <c r="B8" s="28"/>
      <c r="D8" s="23" t="s">
        <v>88</v>
      </c>
      <c r="I8" s="83"/>
      <c r="L8" s="28"/>
    </row>
    <row r="9" spans="2:46" s="1" customFormat="1" ht="16.5" customHeight="1">
      <c r="B9" s="28"/>
      <c r="E9" s="186" t="s">
        <v>89</v>
      </c>
      <c r="F9" s="212"/>
      <c r="G9" s="212"/>
      <c r="H9" s="212"/>
      <c r="I9" s="83"/>
      <c r="L9" s="28"/>
    </row>
    <row r="10" spans="2:46" s="1" customFormat="1" ht="11.25">
      <c r="B10" s="28"/>
      <c r="I10" s="83"/>
      <c r="L10" s="28"/>
    </row>
    <row r="11" spans="2:46" s="1" customFormat="1" ht="12" customHeight="1">
      <c r="B11" s="28"/>
      <c r="D11" s="23" t="s">
        <v>16</v>
      </c>
      <c r="F11" s="21" t="s">
        <v>1</v>
      </c>
      <c r="I11" s="84" t="s">
        <v>17</v>
      </c>
      <c r="J11" s="21" t="s">
        <v>1</v>
      </c>
      <c r="L11" s="28"/>
    </row>
    <row r="12" spans="2:46" s="1" customFormat="1" ht="12" customHeight="1">
      <c r="B12" s="28"/>
      <c r="D12" s="23" t="s">
        <v>18</v>
      </c>
      <c r="F12" s="21" t="s">
        <v>19</v>
      </c>
      <c r="I12" s="84" t="s">
        <v>20</v>
      </c>
      <c r="J12" s="48"/>
      <c r="L12" s="28"/>
    </row>
    <row r="13" spans="2:46" s="1" customFormat="1" ht="10.9" customHeight="1">
      <c r="B13" s="28"/>
      <c r="I13" s="83"/>
      <c r="L13" s="28"/>
    </row>
    <row r="14" spans="2:46" s="1" customFormat="1" ht="12" customHeight="1">
      <c r="B14" s="28"/>
      <c r="D14" s="23" t="s">
        <v>21</v>
      </c>
      <c r="I14" s="84" t="s">
        <v>22</v>
      </c>
      <c r="J14" s="21" t="s">
        <v>23</v>
      </c>
      <c r="L14" s="28"/>
    </row>
    <row r="15" spans="2:46" s="1" customFormat="1" ht="18" customHeight="1">
      <c r="B15" s="28"/>
      <c r="E15" s="21" t="s">
        <v>24</v>
      </c>
      <c r="I15" s="84" t="s">
        <v>25</v>
      </c>
      <c r="J15" s="21" t="s">
        <v>26</v>
      </c>
      <c r="L15" s="28"/>
    </row>
    <row r="16" spans="2:46" s="1" customFormat="1" ht="6.95" customHeight="1">
      <c r="B16" s="28"/>
      <c r="I16" s="83"/>
      <c r="L16" s="28"/>
    </row>
    <row r="17" spans="2:12" s="1" customFormat="1" ht="12" customHeight="1">
      <c r="B17" s="28"/>
      <c r="D17" s="23" t="s">
        <v>27</v>
      </c>
      <c r="I17" s="84" t="s">
        <v>22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3" t="str">
        <f>'Rekapitulácia stavby'!E14</f>
        <v>Vyplň údaj</v>
      </c>
      <c r="F18" s="203"/>
      <c r="G18" s="203"/>
      <c r="H18" s="203"/>
      <c r="I18" s="84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I19" s="83"/>
      <c r="L19" s="28"/>
    </row>
    <row r="20" spans="2:12" s="1" customFormat="1" ht="12" customHeight="1">
      <c r="B20" s="28"/>
      <c r="D20" s="23" t="s">
        <v>29</v>
      </c>
      <c r="I20" s="84" t="s">
        <v>22</v>
      </c>
      <c r="J20" s="21" t="s">
        <v>30</v>
      </c>
      <c r="L20" s="28"/>
    </row>
    <row r="21" spans="2:12" s="1" customFormat="1" ht="18" customHeight="1">
      <c r="B21" s="28"/>
      <c r="E21" s="21" t="s">
        <v>31</v>
      </c>
      <c r="I21" s="84" t="s">
        <v>25</v>
      </c>
      <c r="J21" s="21" t="s">
        <v>32</v>
      </c>
      <c r="L21" s="28"/>
    </row>
    <row r="22" spans="2:12" s="1" customFormat="1" ht="6.95" customHeight="1">
      <c r="B22" s="28"/>
      <c r="I22" s="83"/>
      <c r="L22" s="28"/>
    </row>
    <row r="23" spans="2:12" s="1" customFormat="1" ht="12" customHeight="1">
      <c r="B23" s="28"/>
      <c r="D23" s="23" t="s">
        <v>35</v>
      </c>
      <c r="I23" s="84" t="s">
        <v>22</v>
      </c>
      <c r="J23" s="21" t="s">
        <v>1</v>
      </c>
      <c r="L23" s="28"/>
    </row>
    <row r="24" spans="2:12" s="1" customFormat="1" ht="18" customHeight="1">
      <c r="B24" s="28"/>
      <c r="E24" s="21" t="s">
        <v>36</v>
      </c>
      <c r="I24" s="84" t="s">
        <v>25</v>
      </c>
      <c r="J24" s="21" t="s">
        <v>1</v>
      </c>
      <c r="L24" s="28"/>
    </row>
    <row r="25" spans="2:12" s="1" customFormat="1" ht="6.95" customHeight="1">
      <c r="B25" s="28"/>
      <c r="I25" s="83"/>
      <c r="L25" s="28"/>
    </row>
    <row r="26" spans="2:12" s="1" customFormat="1" ht="12" customHeight="1">
      <c r="B26" s="28"/>
      <c r="D26" s="23" t="s">
        <v>37</v>
      </c>
      <c r="I26" s="83"/>
      <c r="L26" s="28"/>
    </row>
    <row r="27" spans="2:12" s="7" customFormat="1" ht="16.5" customHeight="1">
      <c r="B27" s="85"/>
      <c r="E27" s="207" t="s">
        <v>1</v>
      </c>
      <c r="F27" s="207"/>
      <c r="G27" s="207"/>
      <c r="H27" s="207"/>
      <c r="I27" s="86"/>
      <c r="L27" s="85"/>
    </row>
    <row r="28" spans="2:12" s="1" customFormat="1" ht="6.95" customHeight="1">
      <c r="B28" s="28"/>
      <c r="I28" s="83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87"/>
      <c r="J29" s="49"/>
      <c r="K29" s="49"/>
      <c r="L29" s="28"/>
    </row>
    <row r="30" spans="2:12" s="1" customFormat="1" ht="25.35" customHeight="1">
      <c r="B30" s="28"/>
      <c r="D30" s="88" t="s">
        <v>38</v>
      </c>
      <c r="I30" s="83"/>
      <c r="J30" s="62">
        <f>ROUND(J130, 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87"/>
      <c r="J31" s="49"/>
      <c r="K31" s="49"/>
      <c r="L31" s="28"/>
    </row>
    <row r="32" spans="2:12" s="1" customFormat="1" ht="14.45" customHeight="1">
      <c r="B32" s="28"/>
      <c r="F32" s="31" t="s">
        <v>40</v>
      </c>
      <c r="I32" s="89" t="s">
        <v>39</v>
      </c>
      <c r="J32" s="31" t="s">
        <v>41</v>
      </c>
      <c r="L32" s="28"/>
    </row>
    <row r="33" spans="2:12" s="1" customFormat="1" ht="14.45" customHeight="1">
      <c r="B33" s="28"/>
      <c r="D33" s="90" t="s">
        <v>42</v>
      </c>
      <c r="E33" s="23" t="s">
        <v>43</v>
      </c>
      <c r="F33" s="91">
        <f>ROUND((SUM(BE130:BE197)),  2)</f>
        <v>0</v>
      </c>
      <c r="I33" s="92">
        <v>0.2</v>
      </c>
      <c r="J33" s="91">
        <f>ROUND(((SUM(BE130:BE197))*I33),  2)</f>
        <v>0</v>
      </c>
      <c r="L33" s="28"/>
    </row>
    <row r="34" spans="2:12" s="1" customFormat="1" ht="14.45" customHeight="1">
      <c r="B34" s="28"/>
      <c r="E34" s="23" t="s">
        <v>44</v>
      </c>
      <c r="F34" s="91">
        <f>ROUND((SUM(BF130:BF197)),  2)</f>
        <v>0</v>
      </c>
      <c r="I34" s="92">
        <v>0.2</v>
      </c>
      <c r="J34" s="91">
        <f>ROUND(((SUM(BF130:BF197))*I34),  2)</f>
        <v>0</v>
      </c>
      <c r="L34" s="28"/>
    </row>
    <row r="35" spans="2:12" s="1" customFormat="1" ht="14.45" hidden="1" customHeight="1">
      <c r="B35" s="28"/>
      <c r="E35" s="23" t="s">
        <v>45</v>
      </c>
      <c r="F35" s="91">
        <f>ROUND((SUM(BG130:BG197)),  2)</f>
        <v>0</v>
      </c>
      <c r="I35" s="92">
        <v>0.2</v>
      </c>
      <c r="J35" s="91">
        <f>0</f>
        <v>0</v>
      </c>
      <c r="L35" s="28"/>
    </row>
    <row r="36" spans="2:12" s="1" customFormat="1" ht="14.45" hidden="1" customHeight="1">
      <c r="B36" s="28"/>
      <c r="E36" s="23" t="s">
        <v>46</v>
      </c>
      <c r="F36" s="91">
        <f>ROUND((SUM(BH130:BH197)),  2)</f>
        <v>0</v>
      </c>
      <c r="I36" s="92">
        <v>0.2</v>
      </c>
      <c r="J36" s="91">
        <f>0</f>
        <v>0</v>
      </c>
      <c r="L36" s="28"/>
    </row>
    <row r="37" spans="2:12" s="1" customFormat="1" ht="14.45" hidden="1" customHeight="1">
      <c r="B37" s="28"/>
      <c r="E37" s="23" t="s">
        <v>47</v>
      </c>
      <c r="F37" s="91">
        <f>ROUND((SUM(BI130:BI197)),  2)</f>
        <v>0</v>
      </c>
      <c r="I37" s="92">
        <v>0</v>
      </c>
      <c r="J37" s="91">
        <f>0</f>
        <v>0</v>
      </c>
      <c r="L37" s="28"/>
    </row>
    <row r="38" spans="2:12" s="1" customFormat="1" ht="6.95" customHeight="1">
      <c r="B38" s="28"/>
      <c r="I38" s="83"/>
      <c r="L38" s="28"/>
    </row>
    <row r="39" spans="2:12" s="1" customFormat="1" ht="25.35" customHeight="1">
      <c r="B39" s="28"/>
      <c r="C39" s="93"/>
      <c r="D39" s="94" t="s">
        <v>48</v>
      </c>
      <c r="E39" s="53"/>
      <c r="F39" s="53"/>
      <c r="G39" s="95" t="s">
        <v>49</v>
      </c>
      <c r="H39" s="96" t="s">
        <v>50</v>
      </c>
      <c r="I39" s="97"/>
      <c r="J39" s="98">
        <f>SUM(J30:J37)</f>
        <v>0</v>
      </c>
      <c r="K39" s="99"/>
      <c r="L39" s="28"/>
    </row>
    <row r="40" spans="2:12" s="1" customFormat="1" ht="14.45" customHeight="1">
      <c r="B40" s="28"/>
      <c r="I40" s="83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51</v>
      </c>
      <c r="E50" s="38"/>
      <c r="F50" s="38"/>
      <c r="G50" s="37" t="s">
        <v>52</v>
      </c>
      <c r="H50" s="38"/>
      <c r="I50" s="100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53</v>
      </c>
      <c r="E61" s="30"/>
      <c r="F61" s="101" t="s">
        <v>54</v>
      </c>
      <c r="G61" s="39" t="s">
        <v>53</v>
      </c>
      <c r="H61" s="30"/>
      <c r="I61" s="102"/>
      <c r="J61" s="103" t="s">
        <v>54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55</v>
      </c>
      <c r="E65" s="38"/>
      <c r="F65" s="38"/>
      <c r="G65" s="37" t="s">
        <v>56</v>
      </c>
      <c r="H65" s="38"/>
      <c r="I65" s="100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53</v>
      </c>
      <c r="E76" s="30"/>
      <c r="F76" s="101" t="s">
        <v>54</v>
      </c>
      <c r="G76" s="39" t="s">
        <v>53</v>
      </c>
      <c r="H76" s="30"/>
      <c r="I76" s="102"/>
      <c r="J76" s="103" t="s">
        <v>54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04"/>
      <c r="J77" s="41"/>
      <c r="K77" s="41"/>
      <c r="L77" s="28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105"/>
      <c r="J81" s="43"/>
      <c r="K81" s="43"/>
      <c r="L81" s="28"/>
    </row>
    <row r="82" spans="2:47" s="1" customFormat="1" ht="24.95" customHeight="1">
      <c r="B82" s="28"/>
      <c r="C82" s="17" t="s">
        <v>90</v>
      </c>
      <c r="I82" s="83"/>
      <c r="L82" s="28"/>
    </row>
    <row r="83" spans="2:47" s="1" customFormat="1" ht="6.95" customHeight="1">
      <c r="B83" s="28"/>
      <c r="I83" s="83"/>
      <c r="L83" s="28"/>
    </row>
    <row r="84" spans="2:47" s="1" customFormat="1" ht="12" customHeight="1">
      <c r="B84" s="28"/>
      <c r="C84" s="23" t="s">
        <v>14</v>
      </c>
      <c r="I84" s="83"/>
      <c r="L84" s="28"/>
    </row>
    <row r="85" spans="2:47" s="1" customFormat="1" ht="16.5" customHeight="1">
      <c r="B85" s="28"/>
      <c r="E85" s="210" t="str">
        <f>E7</f>
        <v>Zateplenie výrobno - opravárenskej dielne</v>
      </c>
      <c r="F85" s="211"/>
      <c r="G85" s="211"/>
      <c r="H85" s="211"/>
      <c r="I85" s="83"/>
      <c r="L85" s="28"/>
    </row>
    <row r="86" spans="2:47" s="1" customFormat="1" ht="12" customHeight="1">
      <c r="B86" s="28"/>
      <c r="C86" s="23" t="s">
        <v>88</v>
      </c>
      <c r="I86" s="83"/>
      <c r="L86" s="28"/>
    </row>
    <row r="87" spans="2:47" s="1" customFormat="1" ht="16.5" customHeight="1">
      <c r="B87" s="28"/>
      <c r="E87" s="186" t="str">
        <f>E9</f>
        <v>SO 01 - Zateplenie výrobno - opravárenskej dielne</v>
      </c>
      <c r="F87" s="212"/>
      <c r="G87" s="212"/>
      <c r="H87" s="212"/>
      <c r="I87" s="83"/>
      <c r="L87" s="28"/>
    </row>
    <row r="88" spans="2:47" s="1" customFormat="1" ht="6.95" customHeight="1">
      <c r="B88" s="28"/>
      <c r="I88" s="83"/>
      <c r="L88" s="28"/>
    </row>
    <row r="89" spans="2:47" s="1" customFormat="1" ht="12" customHeight="1">
      <c r="B89" s="28"/>
      <c r="C89" s="23" t="s">
        <v>18</v>
      </c>
      <c r="F89" s="21" t="str">
        <f>F12</f>
        <v>Šafárikova 124, Rožňava</v>
      </c>
      <c r="I89" s="84" t="s">
        <v>20</v>
      </c>
      <c r="J89" s="48" t="str">
        <f>IF(J12="","",J12)</f>
        <v/>
      </c>
      <c r="L89" s="28"/>
    </row>
    <row r="90" spans="2:47" s="1" customFormat="1" ht="6.95" customHeight="1">
      <c r="B90" s="28"/>
      <c r="I90" s="83"/>
      <c r="L90" s="28"/>
    </row>
    <row r="91" spans="2:47" s="1" customFormat="1" ht="27.95" customHeight="1">
      <c r="B91" s="28"/>
      <c r="C91" s="23" t="s">
        <v>21</v>
      </c>
      <c r="F91" s="21" t="str">
        <f>E15</f>
        <v>AGROTRADE GROUP, spol. s r.o.</v>
      </c>
      <c r="I91" s="84" t="s">
        <v>29</v>
      </c>
      <c r="J91" s="26" t="str">
        <f>E21</f>
        <v>Ing. R. Hronský, Ing. J. Vasilik</v>
      </c>
      <c r="L91" s="28"/>
    </row>
    <row r="92" spans="2:47" s="1" customFormat="1" ht="15.2" customHeight="1">
      <c r="B92" s="28"/>
      <c r="C92" s="23" t="s">
        <v>27</v>
      </c>
      <c r="F92" s="21" t="str">
        <f>IF(E18="","",E18)</f>
        <v>Vyplň údaj</v>
      </c>
      <c r="I92" s="84" t="s">
        <v>35</v>
      </c>
      <c r="J92" s="26" t="str">
        <f>E24</f>
        <v>Hulmanová Jana</v>
      </c>
      <c r="L92" s="28"/>
    </row>
    <row r="93" spans="2:47" s="1" customFormat="1" ht="10.35" customHeight="1">
      <c r="B93" s="28"/>
      <c r="I93" s="83"/>
      <c r="L93" s="28"/>
    </row>
    <row r="94" spans="2:47" s="1" customFormat="1" ht="29.25" customHeight="1">
      <c r="B94" s="28"/>
      <c r="C94" s="106" t="s">
        <v>91</v>
      </c>
      <c r="D94" s="93"/>
      <c r="E94" s="93"/>
      <c r="F94" s="93"/>
      <c r="G94" s="93"/>
      <c r="H94" s="93"/>
      <c r="I94" s="107"/>
      <c r="J94" s="108" t="s">
        <v>92</v>
      </c>
      <c r="K94" s="93"/>
      <c r="L94" s="28"/>
    </row>
    <row r="95" spans="2:47" s="1" customFormat="1" ht="10.35" customHeight="1">
      <c r="B95" s="28"/>
      <c r="I95" s="83"/>
      <c r="L95" s="28"/>
    </row>
    <row r="96" spans="2:47" s="1" customFormat="1" ht="22.9" customHeight="1">
      <c r="B96" s="28"/>
      <c r="C96" s="109" t="s">
        <v>93</v>
      </c>
      <c r="I96" s="83"/>
      <c r="J96" s="62">
        <f>J130</f>
        <v>0</v>
      </c>
      <c r="L96" s="28"/>
      <c r="AU96" s="13" t="s">
        <v>94</v>
      </c>
    </row>
    <row r="97" spans="2:12" s="8" customFormat="1" ht="24.95" customHeight="1">
      <c r="B97" s="110"/>
      <c r="D97" s="111" t="s">
        <v>95</v>
      </c>
      <c r="E97" s="112"/>
      <c r="F97" s="112"/>
      <c r="G97" s="112"/>
      <c r="H97" s="112"/>
      <c r="I97" s="113"/>
      <c r="J97" s="114">
        <f>J131</f>
        <v>0</v>
      </c>
      <c r="L97" s="110"/>
    </row>
    <row r="98" spans="2:12" s="9" customFormat="1" ht="19.899999999999999" customHeight="1">
      <c r="B98" s="115"/>
      <c r="D98" s="116" t="s">
        <v>96</v>
      </c>
      <c r="E98" s="117"/>
      <c r="F98" s="117"/>
      <c r="G98" s="117"/>
      <c r="H98" s="117"/>
      <c r="I98" s="118"/>
      <c r="J98" s="119">
        <f>J132</f>
        <v>0</v>
      </c>
      <c r="L98" s="115"/>
    </row>
    <row r="99" spans="2:12" s="9" customFormat="1" ht="19.899999999999999" customHeight="1">
      <c r="B99" s="115"/>
      <c r="D99" s="116" t="s">
        <v>97</v>
      </c>
      <c r="E99" s="117"/>
      <c r="F99" s="117"/>
      <c r="G99" s="117"/>
      <c r="H99" s="117"/>
      <c r="I99" s="118"/>
      <c r="J99" s="119">
        <f>J134</f>
        <v>0</v>
      </c>
      <c r="L99" s="115"/>
    </row>
    <row r="100" spans="2:12" s="9" customFormat="1" ht="19.899999999999999" customHeight="1">
      <c r="B100" s="115"/>
      <c r="D100" s="116" t="s">
        <v>98</v>
      </c>
      <c r="E100" s="117"/>
      <c r="F100" s="117"/>
      <c r="G100" s="117"/>
      <c r="H100" s="117"/>
      <c r="I100" s="118"/>
      <c r="J100" s="119">
        <f>J151</f>
        <v>0</v>
      </c>
      <c r="L100" s="115"/>
    </row>
    <row r="101" spans="2:12" s="8" customFormat="1" ht="24.95" customHeight="1">
      <c r="B101" s="110"/>
      <c r="D101" s="111" t="s">
        <v>99</v>
      </c>
      <c r="E101" s="112"/>
      <c r="F101" s="112"/>
      <c r="G101" s="112"/>
      <c r="H101" s="112"/>
      <c r="I101" s="113"/>
      <c r="J101" s="114">
        <f>J159</f>
        <v>0</v>
      </c>
      <c r="L101" s="110"/>
    </row>
    <row r="102" spans="2:12" s="9" customFormat="1" ht="19.899999999999999" customHeight="1">
      <c r="B102" s="115"/>
      <c r="D102" s="116" t="s">
        <v>100</v>
      </c>
      <c r="E102" s="117"/>
      <c r="F102" s="117"/>
      <c r="G102" s="117"/>
      <c r="H102" s="117"/>
      <c r="I102" s="118"/>
      <c r="J102" s="119">
        <f>J160</f>
        <v>0</v>
      </c>
      <c r="L102" s="115"/>
    </row>
    <row r="103" spans="2:12" s="9" customFormat="1" ht="19.899999999999999" customHeight="1">
      <c r="B103" s="115"/>
      <c r="D103" s="116" t="s">
        <v>101</v>
      </c>
      <c r="E103" s="117"/>
      <c r="F103" s="117"/>
      <c r="G103" s="117"/>
      <c r="H103" s="117"/>
      <c r="I103" s="118"/>
      <c r="J103" s="119">
        <f>J167</f>
        <v>0</v>
      </c>
      <c r="L103" s="115"/>
    </row>
    <row r="104" spans="2:12" s="9" customFormat="1" ht="19.899999999999999" customHeight="1">
      <c r="B104" s="115"/>
      <c r="D104" s="116" t="s">
        <v>102</v>
      </c>
      <c r="E104" s="117"/>
      <c r="F104" s="117"/>
      <c r="G104" s="117"/>
      <c r="H104" s="117"/>
      <c r="I104" s="118"/>
      <c r="J104" s="119">
        <f>J180</f>
        <v>0</v>
      </c>
      <c r="L104" s="115"/>
    </row>
    <row r="105" spans="2:12" s="9" customFormat="1" ht="19.899999999999999" customHeight="1">
      <c r="B105" s="115"/>
      <c r="D105" s="116" t="s">
        <v>103</v>
      </c>
      <c r="E105" s="117"/>
      <c r="F105" s="117"/>
      <c r="G105" s="117"/>
      <c r="H105" s="117"/>
      <c r="I105" s="118"/>
      <c r="J105" s="119">
        <f>J186</f>
        <v>0</v>
      </c>
      <c r="L105" s="115"/>
    </row>
    <row r="106" spans="2:12" s="8" customFormat="1" ht="24.95" customHeight="1">
      <c r="B106" s="110"/>
      <c r="D106" s="111" t="s">
        <v>104</v>
      </c>
      <c r="E106" s="112"/>
      <c r="F106" s="112"/>
      <c r="G106" s="112"/>
      <c r="H106" s="112"/>
      <c r="I106" s="113"/>
      <c r="J106" s="114">
        <f>J190</f>
        <v>0</v>
      </c>
      <c r="L106" s="110"/>
    </row>
    <row r="107" spans="2:12" s="9" customFormat="1" ht="19.899999999999999" customHeight="1">
      <c r="B107" s="115"/>
      <c r="D107" s="116" t="s">
        <v>105</v>
      </c>
      <c r="E107" s="117"/>
      <c r="F107" s="117"/>
      <c r="G107" s="117"/>
      <c r="H107" s="117"/>
      <c r="I107" s="118"/>
      <c r="J107" s="119">
        <f>J191</f>
        <v>0</v>
      </c>
      <c r="L107" s="115"/>
    </row>
    <row r="108" spans="2:12" s="9" customFormat="1" ht="19.899999999999999" customHeight="1">
      <c r="B108" s="115"/>
      <c r="D108" s="116" t="s">
        <v>106</v>
      </c>
      <c r="E108" s="117"/>
      <c r="F108" s="117"/>
      <c r="G108" s="117"/>
      <c r="H108" s="117"/>
      <c r="I108" s="118"/>
      <c r="J108" s="119">
        <f>J193</f>
        <v>0</v>
      </c>
      <c r="L108" s="115"/>
    </row>
    <row r="109" spans="2:12" s="8" customFormat="1" ht="24.95" customHeight="1">
      <c r="B109" s="110"/>
      <c r="D109" s="111" t="s">
        <v>107</v>
      </c>
      <c r="E109" s="112"/>
      <c r="F109" s="112"/>
      <c r="G109" s="112"/>
      <c r="H109" s="112"/>
      <c r="I109" s="113"/>
      <c r="J109" s="114">
        <f>J195</f>
        <v>0</v>
      </c>
      <c r="L109" s="110"/>
    </row>
    <row r="110" spans="2:12" s="9" customFormat="1" ht="19.899999999999999" customHeight="1">
      <c r="B110" s="115"/>
      <c r="D110" s="116" t="s">
        <v>108</v>
      </c>
      <c r="E110" s="117"/>
      <c r="F110" s="117"/>
      <c r="G110" s="117"/>
      <c r="H110" s="117"/>
      <c r="I110" s="118"/>
      <c r="J110" s="119">
        <f>J196</f>
        <v>0</v>
      </c>
      <c r="L110" s="115"/>
    </row>
    <row r="111" spans="2:12" s="1" customFormat="1" ht="21.75" customHeight="1">
      <c r="B111" s="28"/>
      <c r="I111" s="83"/>
      <c r="L111" s="28"/>
    </row>
    <row r="112" spans="2:12" s="1" customFormat="1" ht="6.95" customHeight="1">
      <c r="B112" s="40"/>
      <c r="C112" s="41"/>
      <c r="D112" s="41"/>
      <c r="E112" s="41"/>
      <c r="F112" s="41"/>
      <c r="G112" s="41"/>
      <c r="H112" s="41"/>
      <c r="I112" s="104"/>
      <c r="J112" s="41"/>
      <c r="K112" s="41"/>
      <c r="L112" s="28"/>
    </row>
    <row r="116" spans="2:12" s="1" customFormat="1" ht="6.95" customHeight="1">
      <c r="B116" s="42"/>
      <c r="C116" s="43"/>
      <c r="D116" s="43"/>
      <c r="E116" s="43"/>
      <c r="F116" s="43"/>
      <c r="G116" s="43"/>
      <c r="H116" s="43"/>
      <c r="I116" s="105"/>
      <c r="J116" s="43"/>
      <c r="K116" s="43"/>
      <c r="L116" s="28"/>
    </row>
    <row r="117" spans="2:12" s="1" customFormat="1" ht="24.95" customHeight="1">
      <c r="B117" s="28"/>
      <c r="C117" s="17" t="s">
        <v>109</v>
      </c>
      <c r="I117" s="83"/>
      <c r="L117" s="28"/>
    </row>
    <row r="118" spans="2:12" s="1" customFormat="1" ht="6.95" customHeight="1">
      <c r="B118" s="28"/>
      <c r="I118" s="83"/>
      <c r="L118" s="28"/>
    </row>
    <row r="119" spans="2:12" s="1" customFormat="1" ht="12" customHeight="1">
      <c r="B119" s="28"/>
      <c r="C119" s="23" t="s">
        <v>14</v>
      </c>
      <c r="I119" s="83"/>
      <c r="L119" s="28"/>
    </row>
    <row r="120" spans="2:12" s="1" customFormat="1" ht="16.5" customHeight="1">
      <c r="B120" s="28"/>
      <c r="E120" s="210" t="str">
        <f>E7</f>
        <v>Zateplenie výrobno - opravárenskej dielne</v>
      </c>
      <c r="F120" s="211"/>
      <c r="G120" s="211"/>
      <c r="H120" s="211"/>
      <c r="I120" s="83"/>
      <c r="L120" s="28"/>
    </row>
    <row r="121" spans="2:12" s="1" customFormat="1" ht="12" customHeight="1">
      <c r="B121" s="28"/>
      <c r="C121" s="23" t="s">
        <v>88</v>
      </c>
      <c r="I121" s="83"/>
      <c r="L121" s="28"/>
    </row>
    <row r="122" spans="2:12" s="1" customFormat="1" ht="16.5" customHeight="1">
      <c r="B122" s="28"/>
      <c r="E122" s="186" t="str">
        <f>E9</f>
        <v>SO 01 - Zateplenie výrobno - opravárenskej dielne</v>
      </c>
      <c r="F122" s="212"/>
      <c r="G122" s="212"/>
      <c r="H122" s="212"/>
      <c r="I122" s="83"/>
      <c r="L122" s="28"/>
    </row>
    <row r="123" spans="2:12" s="1" customFormat="1" ht="6.95" customHeight="1">
      <c r="B123" s="28"/>
      <c r="I123" s="83"/>
      <c r="L123" s="28"/>
    </row>
    <row r="124" spans="2:12" s="1" customFormat="1" ht="12" customHeight="1">
      <c r="B124" s="28"/>
      <c r="C124" s="23" t="s">
        <v>18</v>
      </c>
      <c r="F124" s="21" t="str">
        <f>F12</f>
        <v>Šafárikova 124, Rožňava</v>
      </c>
      <c r="I124" s="84" t="s">
        <v>20</v>
      </c>
      <c r="J124" s="48" t="str">
        <f>IF(J12="","",J12)</f>
        <v/>
      </c>
      <c r="L124" s="28"/>
    </row>
    <row r="125" spans="2:12" s="1" customFormat="1" ht="6.95" customHeight="1">
      <c r="B125" s="28"/>
      <c r="I125" s="83"/>
      <c r="L125" s="28"/>
    </row>
    <row r="126" spans="2:12" s="1" customFormat="1" ht="27.95" customHeight="1">
      <c r="B126" s="28"/>
      <c r="C126" s="23" t="s">
        <v>21</v>
      </c>
      <c r="F126" s="21" t="str">
        <f>E15</f>
        <v>AGROTRADE GROUP, spol. s r.o.</v>
      </c>
      <c r="I126" s="84" t="s">
        <v>29</v>
      </c>
      <c r="J126" s="26" t="str">
        <f>E21</f>
        <v>Ing. R. Hronský, Ing. J. Vasilik</v>
      </c>
      <c r="L126" s="28"/>
    </row>
    <row r="127" spans="2:12" s="1" customFormat="1" ht="15.2" customHeight="1">
      <c r="B127" s="28"/>
      <c r="C127" s="23" t="s">
        <v>27</v>
      </c>
      <c r="F127" s="21" t="str">
        <f>IF(E18="","",E18)</f>
        <v>Vyplň údaj</v>
      </c>
      <c r="I127" s="84" t="s">
        <v>35</v>
      </c>
      <c r="J127" s="26" t="str">
        <f>E24</f>
        <v>Hulmanová Jana</v>
      </c>
      <c r="L127" s="28"/>
    </row>
    <row r="128" spans="2:12" s="1" customFormat="1" ht="10.35" customHeight="1">
      <c r="B128" s="28"/>
      <c r="I128" s="83"/>
      <c r="L128" s="28"/>
    </row>
    <row r="129" spans="2:65" s="10" customFormat="1" ht="29.25" customHeight="1">
      <c r="B129" s="120"/>
      <c r="C129" s="121" t="s">
        <v>110</v>
      </c>
      <c r="D129" s="122" t="s">
        <v>63</v>
      </c>
      <c r="E129" s="122" t="s">
        <v>59</v>
      </c>
      <c r="F129" s="122" t="s">
        <v>60</v>
      </c>
      <c r="G129" s="122" t="s">
        <v>111</v>
      </c>
      <c r="H129" s="122" t="s">
        <v>112</v>
      </c>
      <c r="I129" s="123" t="s">
        <v>113</v>
      </c>
      <c r="J129" s="124" t="s">
        <v>92</v>
      </c>
      <c r="K129" s="125" t="s">
        <v>114</v>
      </c>
      <c r="L129" s="120"/>
      <c r="M129" s="55" t="s">
        <v>1</v>
      </c>
      <c r="N129" s="56" t="s">
        <v>42</v>
      </c>
      <c r="O129" s="56" t="s">
        <v>115</v>
      </c>
      <c r="P129" s="56" t="s">
        <v>116</v>
      </c>
      <c r="Q129" s="56" t="s">
        <v>117</v>
      </c>
      <c r="R129" s="56" t="s">
        <v>118</v>
      </c>
      <c r="S129" s="56" t="s">
        <v>119</v>
      </c>
      <c r="T129" s="57" t="s">
        <v>120</v>
      </c>
    </row>
    <row r="130" spans="2:65" s="1" customFormat="1" ht="22.9" customHeight="1">
      <c r="B130" s="28"/>
      <c r="C130" s="60" t="s">
        <v>93</v>
      </c>
      <c r="I130" s="83"/>
      <c r="J130" s="126">
        <f>BK130</f>
        <v>0</v>
      </c>
      <c r="L130" s="28"/>
      <c r="M130" s="58"/>
      <c r="N130" s="49"/>
      <c r="O130" s="49"/>
      <c r="P130" s="127">
        <f>P131+P159+P190+P195</f>
        <v>0</v>
      </c>
      <c r="Q130" s="49"/>
      <c r="R130" s="127">
        <f>R131+R159+R190+R195</f>
        <v>0</v>
      </c>
      <c r="S130" s="49"/>
      <c r="T130" s="128">
        <f>T131+T159+T190+T195</f>
        <v>0</v>
      </c>
      <c r="AT130" s="13" t="s">
        <v>77</v>
      </c>
      <c r="AU130" s="13" t="s">
        <v>94</v>
      </c>
      <c r="BK130" s="129">
        <f>BK131+BK159+BK190+BK195</f>
        <v>0</v>
      </c>
    </row>
    <row r="131" spans="2:65" s="11" customFormat="1" ht="25.9" customHeight="1">
      <c r="B131" s="130"/>
      <c r="D131" s="131" t="s">
        <v>77</v>
      </c>
      <c r="E131" s="132" t="s">
        <v>121</v>
      </c>
      <c r="F131" s="132" t="s">
        <v>122</v>
      </c>
      <c r="I131" s="133"/>
      <c r="J131" s="134">
        <f>BK131</f>
        <v>0</v>
      </c>
      <c r="L131" s="130"/>
      <c r="M131" s="135"/>
      <c r="N131" s="136"/>
      <c r="O131" s="136"/>
      <c r="P131" s="137">
        <f>P132+P134+P151</f>
        <v>0</v>
      </c>
      <c r="Q131" s="136"/>
      <c r="R131" s="137">
        <f>R132+R134+R151</f>
        <v>0</v>
      </c>
      <c r="S131" s="136"/>
      <c r="T131" s="138">
        <f>T132+T134+T151</f>
        <v>0</v>
      </c>
      <c r="AR131" s="131" t="s">
        <v>85</v>
      </c>
      <c r="AT131" s="139" t="s">
        <v>77</v>
      </c>
      <c r="AU131" s="139" t="s">
        <v>78</v>
      </c>
      <c r="AY131" s="131" t="s">
        <v>123</v>
      </c>
      <c r="BK131" s="140">
        <f>BK132+BK134+BK151</f>
        <v>0</v>
      </c>
    </row>
    <row r="132" spans="2:65" s="11" customFormat="1" ht="22.9" customHeight="1">
      <c r="B132" s="130"/>
      <c r="D132" s="131" t="s">
        <v>77</v>
      </c>
      <c r="E132" s="141" t="s">
        <v>124</v>
      </c>
      <c r="F132" s="141" t="s">
        <v>125</v>
      </c>
      <c r="I132" s="133"/>
      <c r="J132" s="142">
        <f>BK132</f>
        <v>0</v>
      </c>
      <c r="L132" s="130"/>
      <c r="M132" s="135"/>
      <c r="N132" s="136"/>
      <c r="O132" s="136"/>
      <c r="P132" s="137">
        <f>P133</f>
        <v>0</v>
      </c>
      <c r="Q132" s="136"/>
      <c r="R132" s="137">
        <f>R133</f>
        <v>0</v>
      </c>
      <c r="S132" s="136"/>
      <c r="T132" s="138">
        <f>T133</f>
        <v>0</v>
      </c>
      <c r="AR132" s="131" t="s">
        <v>85</v>
      </c>
      <c r="AT132" s="139" t="s">
        <v>77</v>
      </c>
      <c r="AU132" s="139" t="s">
        <v>85</v>
      </c>
      <c r="AY132" s="131" t="s">
        <v>123</v>
      </c>
      <c r="BK132" s="140">
        <f>BK133</f>
        <v>0</v>
      </c>
    </row>
    <row r="133" spans="2:65" s="1" customFormat="1" ht="36" customHeight="1">
      <c r="B133" s="143"/>
      <c r="C133" s="144" t="s">
        <v>85</v>
      </c>
      <c r="D133" s="144" t="s">
        <v>126</v>
      </c>
      <c r="E133" s="145" t="s">
        <v>127</v>
      </c>
      <c r="F133" s="146" t="s">
        <v>128</v>
      </c>
      <c r="G133" s="147" t="s">
        <v>129</v>
      </c>
      <c r="H133" s="148">
        <v>792.91</v>
      </c>
      <c r="I133" s="149"/>
      <c r="J133" s="148">
        <f>ROUND(I133*H133,3)</f>
        <v>0</v>
      </c>
      <c r="K133" s="146" t="s">
        <v>1</v>
      </c>
      <c r="L133" s="28"/>
      <c r="M133" s="150" t="s">
        <v>1</v>
      </c>
      <c r="N133" s="151" t="s">
        <v>44</v>
      </c>
      <c r="O133" s="51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AR133" s="154" t="s">
        <v>130</v>
      </c>
      <c r="AT133" s="154" t="s">
        <v>126</v>
      </c>
      <c r="AU133" s="154" t="s">
        <v>131</v>
      </c>
      <c r="AY133" s="13" t="s">
        <v>123</v>
      </c>
      <c r="BE133" s="155">
        <f>IF(N133="základná",J133,0)</f>
        <v>0</v>
      </c>
      <c r="BF133" s="155">
        <f>IF(N133="znížená",J133,0)</f>
        <v>0</v>
      </c>
      <c r="BG133" s="155">
        <f>IF(N133="zákl. prenesená",J133,0)</f>
        <v>0</v>
      </c>
      <c r="BH133" s="155">
        <f>IF(N133="zníž. prenesená",J133,0)</f>
        <v>0</v>
      </c>
      <c r="BI133" s="155">
        <f>IF(N133="nulová",J133,0)</f>
        <v>0</v>
      </c>
      <c r="BJ133" s="13" t="s">
        <v>131</v>
      </c>
      <c r="BK133" s="156">
        <f>ROUND(I133*H133,3)</f>
        <v>0</v>
      </c>
      <c r="BL133" s="13" t="s">
        <v>130</v>
      </c>
      <c r="BM133" s="154" t="s">
        <v>132</v>
      </c>
    </row>
    <row r="134" spans="2:65" s="11" customFormat="1" ht="22.9" customHeight="1">
      <c r="B134" s="130"/>
      <c r="D134" s="131" t="s">
        <v>77</v>
      </c>
      <c r="E134" s="141" t="s">
        <v>133</v>
      </c>
      <c r="F134" s="141" t="s">
        <v>134</v>
      </c>
      <c r="I134" s="133"/>
      <c r="J134" s="142">
        <f>BK134</f>
        <v>0</v>
      </c>
      <c r="L134" s="130"/>
      <c r="M134" s="135"/>
      <c r="N134" s="136"/>
      <c r="O134" s="136"/>
      <c r="P134" s="137">
        <f>SUM(P135:P150)</f>
        <v>0</v>
      </c>
      <c r="Q134" s="136"/>
      <c r="R134" s="137">
        <f>SUM(R135:R150)</f>
        <v>0</v>
      </c>
      <c r="S134" s="136"/>
      <c r="T134" s="138">
        <f>SUM(T135:T150)</f>
        <v>0</v>
      </c>
      <c r="AR134" s="131" t="s">
        <v>85</v>
      </c>
      <c r="AT134" s="139" t="s">
        <v>77</v>
      </c>
      <c r="AU134" s="139" t="s">
        <v>85</v>
      </c>
      <c r="AY134" s="131" t="s">
        <v>123</v>
      </c>
      <c r="BK134" s="140">
        <f>SUM(BK135:BK150)</f>
        <v>0</v>
      </c>
    </row>
    <row r="135" spans="2:65" s="1" customFormat="1" ht="24" customHeight="1">
      <c r="B135" s="143"/>
      <c r="C135" s="144" t="s">
        <v>131</v>
      </c>
      <c r="D135" s="144" t="s">
        <v>126</v>
      </c>
      <c r="E135" s="145" t="s">
        <v>135</v>
      </c>
      <c r="F135" s="146" t="s">
        <v>136</v>
      </c>
      <c r="G135" s="147" t="s">
        <v>137</v>
      </c>
      <c r="H135" s="148">
        <v>2114.4270000000001</v>
      </c>
      <c r="I135" s="149"/>
      <c r="J135" s="148">
        <f t="shared" ref="J135:J150" si="0">ROUND(I135*H135,3)</f>
        <v>0</v>
      </c>
      <c r="K135" s="146" t="s">
        <v>1</v>
      </c>
      <c r="L135" s="28"/>
      <c r="M135" s="150" t="s">
        <v>1</v>
      </c>
      <c r="N135" s="151" t="s">
        <v>44</v>
      </c>
      <c r="O135" s="51"/>
      <c r="P135" s="152">
        <f t="shared" ref="P135:P150" si="1">O135*H135</f>
        <v>0</v>
      </c>
      <c r="Q135" s="152">
        <v>0</v>
      </c>
      <c r="R135" s="152">
        <f t="shared" ref="R135:R150" si="2">Q135*H135</f>
        <v>0</v>
      </c>
      <c r="S135" s="152">
        <v>0</v>
      </c>
      <c r="T135" s="153">
        <f t="shared" ref="T135:T150" si="3">S135*H135</f>
        <v>0</v>
      </c>
      <c r="AR135" s="154" t="s">
        <v>130</v>
      </c>
      <c r="AT135" s="154" t="s">
        <v>126</v>
      </c>
      <c r="AU135" s="154" t="s">
        <v>131</v>
      </c>
      <c r="AY135" s="13" t="s">
        <v>123</v>
      </c>
      <c r="BE135" s="155">
        <f t="shared" ref="BE135:BE150" si="4">IF(N135="základná",J135,0)</f>
        <v>0</v>
      </c>
      <c r="BF135" s="155">
        <f t="shared" ref="BF135:BF150" si="5">IF(N135="znížená",J135,0)</f>
        <v>0</v>
      </c>
      <c r="BG135" s="155">
        <f t="shared" ref="BG135:BG150" si="6">IF(N135="zákl. prenesená",J135,0)</f>
        <v>0</v>
      </c>
      <c r="BH135" s="155">
        <f t="shared" ref="BH135:BH150" si="7">IF(N135="zníž. prenesená",J135,0)</f>
        <v>0</v>
      </c>
      <c r="BI135" s="155">
        <f t="shared" ref="BI135:BI150" si="8">IF(N135="nulová",J135,0)</f>
        <v>0</v>
      </c>
      <c r="BJ135" s="13" t="s">
        <v>131</v>
      </c>
      <c r="BK135" s="156">
        <f t="shared" ref="BK135:BK150" si="9">ROUND(I135*H135,3)</f>
        <v>0</v>
      </c>
      <c r="BL135" s="13" t="s">
        <v>130</v>
      </c>
      <c r="BM135" s="154" t="s">
        <v>138</v>
      </c>
    </row>
    <row r="136" spans="2:65" s="1" customFormat="1" ht="24" customHeight="1">
      <c r="B136" s="143"/>
      <c r="C136" s="144" t="s">
        <v>139</v>
      </c>
      <c r="D136" s="144" t="s">
        <v>126</v>
      </c>
      <c r="E136" s="145" t="s">
        <v>140</v>
      </c>
      <c r="F136" s="146" t="s">
        <v>141</v>
      </c>
      <c r="G136" s="147" t="s">
        <v>137</v>
      </c>
      <c r="H136" s="148">
        <v>2114.4270000000001</v>
      </c>
      <c r="I136" s="149"/>
      <c r="J136" s="148">
        <f t="shared" si="0"/>
        <v>0</v>
      </c>
      <c r="K136" s="146" t="s">
        <v>1</v>
      </c>
      <c r="L136" s="28"/>
      <c r="M136" s="150" t="s">
        <v>1</v>
      </c>
      <c r="N136" s="151" t="s">
        <v>44</v>
      </c>
      <c r="O136" s="51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AR136" s="154" t="s">
        <v>130</v>
      </c>
      <c r="AT136" s="154" t="s">
        <v>126</v>
      </c>
      <c r="AU136" s="154" t="s">
        <v>131</v>
      </c>
      <c r="AY136" s="13" t="s">
        <v>123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3" t="s">
        <v>131</v>
      </c>
      <c r="BK136" s="156">
        <f t="shared" si="9"/>
        <v>0</v>
      </c>
      <c r="BL136" s="13" t="s">
        <v>130</v>
      </c>
      <c r="BM136" s="154" t="s">
        <v>142</v>
      </c>
    </row>
    <row r="137" spans="2:65" s="1" customFormat="1" ht="24" customHeight="1">
      <c r="B137" s="143"/>
      <c r="C137" s="144" t="s">
        <v>130</v>
      </c>
      <c r="D137" s="144" t="s">
        <v>126</v>
      </c>
      <c r="E137" s="145" t="s">
        <v>143</v>
      </c>
      <c r="F137" s="146" t="s">
        <v>144</v>
      </c>
      <c r="G137" s="147" t="s">
        <v>137</v>
      </c>
      <c r="H137" s="148">
        <v>2114.4270000000001</v>
      </c>
      <c r="I137" s="149"/>
      <c r="J137" s="148">
        <f t="shared" si="0"/>
        <v>0</v>
      </c>
      <c r="K137" s="146" t="s">
        <v>1</v>
      </c>
      <c r="L137" s="28"/>
      <c r="M137" s="150" t="s">
        <v>1</v>
      </c>
      <c r="N137" s="151" t="s">
        <v>44</v>
      </c>
      <c r="O137" s="51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AR137" s="154" t="s">
        <v>130</v>
      </c>
      <c r="AT137" s="154" t="s">
        <v>126</v>
      </c>
      <c r="AU137" s="154" t="s">
        <v>131</v>
      </c>
      <c r="AY137" s="13" t="s">
        <v>123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3" t="s">
        <v>131</v>
      </c>
      <c r="BK137" s="156">
        <f t="shared" si="9"/>
        <v>0</v>
      </c>
      <c r="BL137" s="13" t="s">
        <v>130</v>
      </c>
      <c r="BM137" s="154" t="s">
        <v>145</v>
      </c>
    </row>
    <row r="138" spans="2:65" s="1" customFormat="1" ht="24" customHeight="1">
      <c r="B138" s="143"/>
      <c r="C138" s="144" t="s">
        <v>146</v>
      </c>
      <c r="D138" s="144" t="s">
        <v>126</v>
      </c>
      <c r="E138" s="145" t="s">
        <v>147</v>
      </c>
      <c r="F138" s="146" t="s">
        <v>148</v>
      </c>
      <c r="G138" s="147" t="s">
        <v>129</v>
      </c>
      <c r="H138" s="148">
        <v>448.38299999999998</v>
      </c>
      <c r="I138" s="149"/>
      <c r="J138" s="148">
        <f t="shared" si="0"/>
        <v>0</v>
      </c>
      <c r="K138" s="146" t="s">
        <v>1</v>
      </c>
      <c r="L138" s="28"/>
      <c r="M138" s="150" t="s">
        <v>1</v>
      </c>
      <c r="N138" s="151" t="s">
        <v>44</v>
      </c>
      <c r="O138" s="51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AR138" s="154" t="s">
        <v>130</v>
      </c>
      <c r="AT138" s="154" t="s">
        <v>126</v>
      </c>
      <c r="AU138" s="154" t="s">
        <v>131</v>
      </c>
      <c r="AY138" s="13" t="s">
        <v>123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3" t="s">
        <v>131</v>
      </c>
      <c r="BK138" s="156">
        <f t="shared" si="9"/>
        <v>0</v>
      </c>
      <c r="BL138" s="13" t="s">
        <v>130</v>
      </c>
      <c r="BM138" s="154" t="s">
        <v>149</v>
      </c>
    </row>
    <row r="139" spans="2:65" s="1" customFormat="1" ht="24" customHeight="1">
      <c r="B139" s="143"/>
      <c r="C139" s="144" t="s">
        <v>124</v>
      </c>
      <c r="D139" s="144" t="s">
        <v>126</v>
      </c>
      <c r="E139" s="145" t="s">
        <v>150</v>
      </c>
      <c r="F139" s="146" t="s">
        <v>151</v>
      </c>
      <c r="G139" s="147" t="s">
        <v>129</v>
      </c>
      <c r="H139" s="148">
        <v>448.38299999999998</v>
      </c>
      <c r="I139" s="149"/>
      <c r="J139" s="148">
        <f t="shared" si="0"/>
        <v>0</v>
      </c>
      <c r="K139" s="146" t="s">
        <v>1</v>
      </c>
      <c r="L139" s="28"/>
      <c r="M139" s="150" t="s">
        <v>1</v>
      </c>
      <c r="N139" s="151" t="s">
        <v>44</v>
      </c>
      <c r="O139" s="51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AR139" s="154" t="s">
        <v>130</v>
      </c>
      <c r="AT139" s="154" t="s">
        <v>126</v>
      </c>
      <c r="AU139" s="154" t="s">
        <v>131</v>
      </c>
      <c r="AY139" s="13" t="s">
        <v>123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3" t="s">
        <v>131</v>
      </c>
      <c r="BK139" s="156">
        <f t="shared" si="9"/>
        <v>0</v>
      </c>
      <c r="BL139" s="13" t="s">
        <v>130</v>
      </c>
      <c r="BM139" s="154" t="s">
        <v>152</v>
      </c>
    </row>
    <row r="140" spans="2:65" s="1" customFormat="1" ht="24" customHeight="1">
      <c r="B140" s="143"/>
      <c r="C140" s="144" t="s">
        <v>153</v>
      </c>
      <c r="D140" s="144" t="s">
        <v>126</v>
      </c>
      <c r="E140" s="145" t="s">
        <v>154</v>
      </c>
      <c r="F140" s="146" t="s">
        <v>155</v>
      </c>
      <c r="G140" s="147" t="s">
        <v>129</v>
      </c>
      <c r="H140" s="148">
        <v>448.38299999999998</v>
      </c>
      <c r="I140" s="149"/>
      <c r="J140" s="148">
        <f t="shared" si="0"/>
        <v>0</v>
      </c>
      <c r="K140" s="146" t="s">
        <v>1</v>
      </c>
      <c r="L140" s="28"/>
      <c r="M140" s="150" t="s">
        <v>1</v>
      </c>
      <c r="N140" s="151" t="s">
        <v>44</v>
      </c>
      <c r="O140" s="51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AR140" s="154" t="s">
        <v>130</v>
      </c>
      <c r="AT140" s="154" t="s">
        <v>126</v>
      </c>
      <c r="AU140" s="154" t="s">
        <v>131</v>
      </c>
      <c r="AY140" s="13" t="s">
        <v>123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3" t="s">
        <v>131</v>
      </c>
      <c r="BK140" s="156">
        <f t="shared" si="9"/>
        <v>0</v>
      </c>
      <c r="BL140" s="13" t="s">
        <v>130</v>
      </c>
      <c r="BM140" s="154" t="s">
        <v>156</v>
      </c>
    </row>
    <row r="141" spans="2:65" s="1" customFormat="1" ht="16.5" customHeight="1">
      <c r="B141" s="143"/>
      <c r="C141" s="144" t="s">
        <v>157</v>
      </c>
      <c r="D141" s="144" t="s">
        <v>126</v>
      </c>
      <c r="E141" s="145" t="s">
        <v>158</v>
      </c>
      <c r="F141" s="146" t="s">
        <v>159</v>
      </c>
      <c r="G141" s="147" t="s">
        <v>129</v>
      </c>
      <c r="H141" s="148">
        <v>792.91</v>
      </c>
      <c r="I141" s="149"/>
      <c r="J141" s="148">
        <f t="shared" si="0"/>
        <v>0</v>
      </c>
      <c r="K141" s="146" t="s">
        <v>1</v>
      </c>
      <c r="L141" s="28"/>
      <c r="M141" s="150" t="s">
        <v>1</v>
      </c>
      <c r="N141" s="151" t="s">
        <v>44</v>
      </c>
      <c r="O141" s="51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AR141" s="154" t="s">
        <v>130</v>
      </c>
      <c r="AT141" s="154" t="s">
        <v>126</v>
      </c>
      <c r="AU141" s="154" t="s">
        <v>131</v>
      </c>
      <c r="AY141" s="13" t="s">
        <v>123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3" t="s">
        <v>131</v>
      </c>
      <c r="BK141" s="156">
        <f t="shared" si="9"/>
        <v>0</v>
      </c>
      <c r="BL141" s="13" t="s">
        <v>130</v>
      </c>
      <c r="BM141" s="154" t="s">
        <v>160</v>
      </c>
    </row>
    <row r="142" spans="2:65" s="1" customFormat="1" ht="24" customHeight="1">
      <c r="B142" s="143"/>
      <c r="C142" s="144" t="s">
        <v>133</v>
      </c>
      <c r="D142" s="144" t="s">
        <v>126</v>
      </c>
      <c r="E142" s="145" t="s">
        <v>161</v>
      </c>
      <c r="F142" s="146" t="s">
        <v>162</v>
      </c>
      <c r="G142" s="147" t="s">
        <v>163</v>
      </c>
      <c r="H142" s="148">
        <v>8.65</v>
      </c>
      <c r="I142" s="149"/>
      <c r="J142" s="148">
        <f t="shared" si="0"/>
        <v>0</v>
      </c>
      <c r="K142" s="146" t="s">
        <v>1</v>
      </c>
      <c r="L142" s="28"/>
      <c r="M142" s="150" t="s">
        <v>1</v>
      </c>
      <c r="N142" s="151" t="s">
        <v>44</v>
      </c>
      <c r="O142" s="51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AR142" s="154" t="s">
        <v>130</v>
      </c>
      <c r="AT142" s="154" t="s">
        <v>126</v>
      </c>
      <c r="AU142" s="154" t="s">
        <v>131</v>
      </c>
      <c r="AY142" s="13" t="s">
        <v>123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3" t="s">
        <v>131</v>
      </c>
      <c r="BK142" s="156">
        <f t="shared" si="9"/>
        <v>0</v>
      </c>
      <c r="BL142" s="13" t="s">
        <v>130</v>
      </c>
      <c r="BM142" s="154" t="s">
        <v>164</v>
      </c>
    </row>
    <row r="143" spans="2:65" s="1" customFormat="1" ht="16.5" customHeight="1">
      <c r="B143" s="143"/>
      <c r="C143" s="144" t="s">
        <v>165</v>
      </c>
      <c r="D143" s="144" t="s">
        <v>126</v>
      </c>
      <c r="E143" s="145" t="s">
        <v>166</v>
      </c>
      <c r="F143" s="146" t="s">
        <v>167</v>
      </c>
      <c r="G143" s="147" t="s">
        <v>163</v>
      </c>
      <c r="H143" s="148">
        <v>250.85</v>
      </c>
      <c r="I143" s="149"/>
      <c r="J143" s="148">
        <f t="shared" si="0"/>
        <v>0</v>
      </c>
      <c r="K143" s="146" t="s">
        <v>1</v>
      </c>
      <c r="L143" s="28"/>
      <c r="M143" s="150" t="s">
        <v>1</v>
      </c>
      <c r="N143" s="151" t="s">
        <v>44</v>
      </c>
      <c r="O143" s="51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AR143" s="154" t="s">
        <v>130</v>
      </c>
      <c r="AT143" s="154" t="s">
        <v>126</v>
      </c>
      <c r="AU143" s="154" t="s">
        <v>131</v>
      </c>
      <c r="AY143" s="13" t="s">
        <v>123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3" t="s">
        <v>131</v>
      </c>
      <c r="BK143" s="156">
        <f t="shared" si="9"/>
        <v>0</v>
      </c>
      <c r="BL143" s="13" t="s">
        <v>130</v>
      </c>
      <c r="BM143" s="154" t="s">
        <v>168</v>
      </c>
    </row>
    <row r="144" spans="2:65" s="1" customFormat="1" ht="16.5" customHeight="1">
      <c r="B144" s="143"/>
      <c r="C144" s="144" t="s">
        <v>169</v>
      </c>
      <c r="D144" s="144" t="s">
        <v>126</v>
      </c>
      <c r="E144" s="145" t="s">
        <v>170</v>
      </c>
      <c r="F144" s="146" t="s">
        <v>171</v>
      </c>
      <c r="G144" s="147" t="s">
        <v>129</v>
      </c>
      <c r="H144" s="148">
        <v>62.96</v>
      </c>
      <c r="I144" s="149"/>
      <c r="J144" s="148">
        <f t="shared" si="0"/>
        <v>0</v>
      </c>
      <c r="K144" s="146" t="s">
        <v>1</v>
      </c>
      <c r="L144" s="28"/>
      <c r="M144" s="150" t="s">
        <v>1</v>
      </c>
      <c r="N144" s="151" t="s">
        <v>44</v>
      </c>
      <c r="O144" s="51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AR144" s="154" t="s">
        <v>130</v>
      </c>
      <c r="AT144" s="154" t="s">
        <v>126</v>
      </c>
      <c r="AU144" s="154" t="s">
        <v>131</v>
      </c>
      <c r="AY144" s="13" t="s">
        <v>123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3" t="s">
        <v>131</v>
      </c>
      <c r="BK144" s="156">
        <f t="shared" si="9"/>
        <v>0</v>
      </c>
      <c r="BL144" s="13" t="s">
        <v>130</v>
      </c>
      <c r="BM144" s="154" t="s">
        <v>172</v>
      </c>
    </row>
    <row r="145" spans="2:65" s="1" customFormat="1" ht="16.5" customHeight="1">
      <c r="B145" s="143"/>
      <c r="C145" s="144" t="s">
        <v>173</v>
      </c>
      <c r="D145" s="144" t="s">
        <v>126</v>
      </c>
      <c r="E145" s="145" t="s">
        <v>174</v>
      </c>
      <c r="F145" s="146" t="s">
        <v>175</v>
      </c>
      <c r="G145" s="147" t="s">
        <v>163</v>
      </c>
      <c r="H145" s="148">
        <v>6.0810000000000004</v>
      </c>
      <c r="I145" s="149"/>
      <c r="J145" s="148">
        <f t="shared" si="0"/>
        <v>0</v>
      </c>
      <c r="K145" s="146" t="s">
        <v>1</v>
      </c>
      <c r="L145" s="28"/>
      <c r="M145" s="150" t="s">
        <v>1</v>
      </c>
      <c r="N145" s="151" t="s">
        <v>44</v>
      </c>
      <c r="O145" s="51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AR145" s="154" t="s">
        <v>130</v>
      </c>
      <c r="AT145" s="154" t="s">
        <v>126</v>
      </c>
      <c r="AU145" s="154" t="s">
        <v>131</v>
      </c>
      <c r="AY145" s="13" t="s">
        <v>123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3" t="s">
        <v>131</v>
      </c>
      <c r="BK145" s="156">
        <f t="shared" si="9"/>
        <v>0</v>
      </c>
      <c r="BL145" s="13" t="s">
        <v>130</v>
      </c>
      <c r="BM145" s="154" t="s">
        <v>176</v>
      </c>
    </row>
    <row r="146" spans="2:65" s="1" customFormat="1" ht="24" customHeight="1">
      <c r="B146" s="143"/>
      <c r="C146" s="144" t="s">
        <v>177</v>
      </c>
      <c r="D146" s="144" t="s">
        <v>126</v>
      </c>
      <c r="E146" s="145" t="s">
        <v>178</v>
      </c>
      <c r="F146" s="146" t="s">
        <v>179</v>
      </c>
      <c r="G146" s="147" t="s">
        <v>180</v>
      </c>
      <c r="H146" s="148">
        <v>176.34899999999999</v>
      </c>
      <c r="I146" s="149"/>
      <c r="J146" s="148">
        <f t="shared" si="0"/>
        <v>0</v>
      </c>
      <c r="K146" s="146" t="s">
        <v>1</v>
      </c>
      <c r="L146" s="28"/>
      <c r="M146" s="150" t="s">
        <v>1</v>
      </c>
      <c r="N146" s="151" t="s">
        <v>44</v>
      </c>
      <c r="O146" s="51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AR146" s="154" t="s">
        <v>130</v>
      </c>
      <c r="AT146" s="154" t="s">
        <v>126</v>
      </c>
      <c r="AU146" s="154" t="s">
        <v>131</v>
      </c>
      <c r="AY146" s="13" t="s">
        <v>123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3" t="s">
        <v>131</v>
      </c>
      <c r="BK146" s="156">
        <f t="shared" si="9"/>
        <v>0</v>
      </c>
      <c r="BL146" s="13" t="s">
        <v>130</v>
      </c>
      <c r="BM146" s="154" t="s">
        <v>181</v>
      </c>
    </row>
    <row r="147" spans="2:65" s="1" customFormat="1" ht="24" customHeight="1">
      <c r="B147" s="143"/>
      <c r="C147" s="144" t="s">
        <v>182</v>
      </c>
      <c r="D147" s="144" t="s">
        <v>126</v>
      </c>
      <c r="E147" s="145" t="s">
        <v>183</v>
      </c>
      <c r="F147" s="146" t="s">
        <v>184</v>
      </c>
      <c r="G147" s="147" t="s">
        <v>163</v>
      </c>
      <c r="H147" s="148">
        <v>6.0810000000000004</v>
      </c>
      <c r="I147" s="149"/>
      <c r="J147" s="148">
        <f t="shared" si="0"/>
        <v>0</v>
      </c>
      <c r="K147" s="146" t="s">
        <v>1</v>
      </c>
      <c r="L147" s="28"/>
      <c r="M147" s="150" t="s">
        <v>1</v>
      </c>
      <c r="N147" s="151" t="s">
        <v>44</v>
      </c>
      <c r="O147" s="51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AR147" s="154" t="s">
        <v>130</v>
      </c>
      <c r="AT147" s="154" t="s">
        <v>126</v>
      </c>
      <c r="AU147" s="154" t="s">
        <v>131</v>
      </c>
      <c r="AY147" s="13" t="s">
        <v>123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3" t="s">
        <v>131</v>
      </c>
      <c r="BK147" s="156">
        <f t="shared" si="9"/>
        <v>0</v>
      </c>
      <c r="BL147" s="13" t="s">
        <v>130</v>
      </c>
      <c r="BM147" s="154" t="s">
        <v>185</v>
      </c>
    </row>
    <row r="148" spans="2:65" s="1" customFormat="1" ht="24" customHeight="1">
      <c r="B148" s="143"/>
      <c r="C148" s="144" t="s">
        <v>186</v>
      </c>
      <c r="D148" s="144" t="s">
        <v>126</v>
      </c>
      <c r="E148" s="145" t="s">
        <v>187</v>
      </c>
      <c r="F148" s="146" t="s">
        <v>188</v>
      </c>
      <c r="G148" s="147" t="s">
        <v>163</v>
      </c>
      <c r="H148" s="148">
        <v>12.162000000000001</v>
      </c>
      <c r="I148" s="149"/>
      <c r="J148" s="148">
        <f t="shared" si="0"/>
        <v>0</v>
      </c>
      <c r="K148" s="146" t="s">
        <v>1</v>
      </c>
      <c r="L148" s="28"/>
      <c r="M148" s="150" t="s">
        <v>1</v>
      </c>
      <c r="N148" s="151" t="s">
        <v>44</v>
      </c>
      <c r="O148" s="51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AR148" s="154" t="s">
        <v>130</v>
      </c>
      <c r="AT148" s="154" t="s">
        <v>126</v>
      </c>
      <c r="AU148" s="154" t="s">
        <v>131</v>
      </c>
      <c r="AY148" s="13" t="s">
        <v>123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3" t="s">
        <v>131</v>
      </c>
      <c r="BK148" s="156">
        <f t="shared" si="9"/>
        <v>0</v>
      </c>
      <c r="BL148" s="13" t="s">
        <v>130</v>
      </c>
      <c r="BM148" s="154" t="s">
        <v>189</v>
      </c>
    </row>
    <row r="149" spans="2:65" s="1" customFormat="1" ht="24" customHeight="1">
      <c r="B149" s="143"/>
      <c r="C149" s="144" t="s">
        <v>190</v>
      </c>
      <c r="D149" s="144" t="s">
        <v>126</v>
      </c>
      <c r="E149" s="145" t="s">
        <v>191</v>
      </c>
      <c r="F149" s="146" t="s">
        <v>192</v>
      </c>
      <c r="G149" s="147" t="s">
        <v>163</v>
      </c>
      <c r="H149" s="148">
        <v>6.0810000000000004</v>
      </c>
      <c r="I149" s="149"/>
      <c r="J149" s="148">
        <f t="shared" si="0"/>
        <v>0</v>
      </c>
      <c r="K149" s="146" t="s">
        <v>1</v>
      </c>
      <c r="L149" s="28"/>
      <c r="M149" s="150" t="s">
        <v>1</v>
      </c>
      <c r="N149" s="151" t="s">
        <v>44</v>
      </c>
      <c r="O149" s="51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AR149" s="154" t="s">
        <v>130</v>
      </c>
      <c r="AT149" s="154" t="s">
        <v>126</v>
      </c>
      <c r="AU149" s="154" t="s">
        <v>131</v>
      </c>
      <c r="AY149" s="13" t="s">
        <v>123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3" t="s">
        <v>131</v>
      </c>
      <c r="BK149" s="156">
        <f t="shared" si="9"/>
        <v>0</v>
      </c>
      <c r="BL149" s="13" t="s">
        <v>130</v>
      </c>
      <c r="BM149" s="154" t="s">
        <v>193</v>
      </c>
    </row>
    <row r="150" spans="2:65" s="1" customFormat="1" ht="24" customHeight="1">
      <c r="B150" s="143"/>
      <c r="C150" s="144" t="s">
        <v>194</v>
      </c>
      <c r="D150" s="144" t="s">
        <v>126</v>
      </c>
      <c r="E150" s="145" t="s">
        <v>195</v>
      </c>
      <c r="F150" s="146" t="s">
        <v>196</v>
      </c>
      <c r="G150" s="147" t="s">
        <v>163</v>
      </c>
      <c r="H150" s="148">
        <v>6.0810000000000004</v>
      </c>
      <c r="I150" s="149"/>
      <c r="J150" s="148">
        <f t="shared" si="0"/>
        <v>0</v>
      </c>
      <c r="K150" s="146" t="s">
        <v>1</v>
      </c>
      <c r="L150" s="28"/>
      <c r="M150" s="150" t="s">
        <v>1</v>
      </c>
      <c r="N150" s="151" t="s">
        <v>44</v>
      </c>
      <c r="O150" s="51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AR150" s="154" t="s">
        <v>130</v>
      </c>
      <c r="AT150" s="154" t="s">
        <v>126</v>
      </c>
      <c r="AU150" s="154" t="s">
        <v>131</v>
      </c>
      <c r="AY150" s="13" t="s">
        <v>123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3" t="s">
        <v>131</v>
      </c>
      <c r="BK150" s="156">
        <f t="shared" si="9"/>
        <v>0</v>
      </c>
      <c r="BL150" s="13" t="s">
        <v>130</v>
      </c>
      <c r="BM150" s="154" t="s">
        <v>197</v>
      </c>
    </row>
    <row r="151" spans="2:65" s="11" customFormat="1" ht="22.9" customHeight="1">
      <c r="B151" s="130"/>
      <c r="D151" s="131" t="s">
        <v>77</v>
      </c>
      <c r="E151" s="141" t="s">
        <v>198</v>
      </c>
      <c r="F151" s="141" t="s">
        <v>199</v>
      </c>
      <c r="I151" s="133"/>
      <c r="J151" s="142">
        <f>BK151</f>
        <v>0</v>
      </c>
      <c r="L151" s="130"/>
      <c r="M151" s="135"/>
      <c r="N151" s="136"/>
      <c r="O151" s="136"/>
      <c r="P151" s="137">
        <f>SUM(P152:P158)</f>
        <v>0</v>
      </c>
      <c r="Q151" s="136"/>
      <c r="R151" s="137">
        <f>SUM(R152:R158)</f>
        <v>0</v>
      </c>
      <c r="S151" s="136"/>
      <c r="T151" s="138">
        <f>SUM(T152:T158)</f>
        <v>0</v>
      </c>
      <c r="AR151" s="131" t="s">
        <v>85</v>
      </c>
      <c r="AT151" s="139" t="s">
        <v>77</v>
      </c>
      <c r="AU151" s="139" t="s">
        <v>85</v>
      </c>
      <c r="AY151" s="131" t="s">
        <v>123</v>
      </c>
      <c r="BK151" s="140">
        <f>SUM(BK152:BK158)</f>
        <v>0</v>
      </c>
    </row>
    <row r="152" spans="2:65" s="1" customFormat="1" ht="36" customHeight="1">
      <c r="B152" s="143"/>
      <c r="C152" s="144" t="s">
        <v>200</v>
      </c>
      <c r="D152" s="144" t="s">
        <v>126</v>
      </c>
      <c r="E152" s="145" t="s">
        <v>201</v>
      </c>
      <c r="F152" s="146" t="s">
        <v>202</v>
      </c>
      <c r="G152" s="147" t="s">
        <v>203</v>
      </c>
      <c r="H152" s="148">
        <v>1</v>
      </c>
      <c r="I152" s="149"/>
      <c r="J152" s="148">
        <f t="shared" ref="J152:J158" si="10">ROUND(I152*H152,3)</f>
        <v>0</v>
      </c>
      <c r="K152" s="146" t="s">
        <v>1</v>
      </c>
      <c r="L152" s="28"/>
      <c r="M152" s="150" t="s">
        <v>1</v>
      </c>
      <c r="N152" s="151" t="s">
        <v>44</v>
      </c>
      <c r="O152" s="51"/>
      <c r="P152" s="152">
        <f t="shared" ref="P152:P158" si="11">O152*H152</f>
        <v>0</v>
      </c>
      <c r="Q152" s="152">
        <v>0</v>
      </c>
      <c r="R152" s="152">
        <f t="shared" ref="R152:R158" si="12">Q152*H152</f>
        <v>0</v>
      </c>
      <c r="S152" s="152">
        <v>0</v>
      </c>
      <c r="T152" s="153">
        <f t="shared" ref="T152:T158" si="13">S152*H152</f>
        <v>0</v>
      </c>
      <c r="AR152" s="154" t="s">
        <v>130</v>
      </c>
      <c r="AT152" s="154" t="s">
        <v>126</v>
      </c>
      <c r="AU152" s="154" t="s">
        <v>131</v>
      </c>
      <c r="AY152" s="13" t="s">
        <v>123</v>
      </c>
      <c r="BE152" s="155">
        <f t="shared" ref="BE152:BE158" si="14">IF(N152="základná",J152,0)</f>
        <v>0</v>
      </c>
      <c r="BF152" s="155">
        <f t="shared" ref="BF152:BF158" si="15">IF(N152="znížená",J152,0)</f>
        <v>0</v>
      </c>
      <c r="BG152" s="155">
        <f t="shared" ref="BG152:BG158" si="16">IF(N152="zákl. prenesená",J152,0)</f>
        <v>0</v>
      </c>
      <c r="BH152" s="155">
        <f t="shared" ref="BH152:BH158" si="17">IF(N152="zníž. prenesená",J152,0)</f>
        <v>0</v>
      </c>
      <c r="BI152" s="155">
        <f t="shared" ref="BI152:BI158" si="18">IF(N152="nulová",J152,0)</f>
        <v>0</v>
      </c>
      <c r="BJ152" s="13" t="s">
        <v>131</v>
      </c>
      <c r="BK152" s="156">
        <f t="shared" ref="BK152:BK158" si="19">ROUND(I152*H152,3)</f>
        <v>0</v>
      </c>
      <c r="BL152" s="13" t="s">
        <v>130</v>
      </c>
      <c r="BM152" s="154" t="s">
        <v>204</v>
      </c>
    </row>
    <row r="153" spans="2:65" s="1" customFormat="1" ht="24" customHeight="1">
      <c r="B153" s="143"/>
      <c r="C153" s="144" t="s">
        <v>205</v>
      </c>
      <c r="D153" s="144" t="s">
        <v>126</v>
      </c>
      <c r="E153" s="145" t="s">
        <v>206</v>
      </c>
      <c r="F153" s="146" t="s">
        <v>207</v>
      </c>
      <c r="G153" s="147" t="s">
        <v>203</v>
      </c>
      <c r="H153" s="148">
        <v>1</v>
      </c>
      <c r="I153" s="149"/>
      <c r="J153" s="148">
        <f t="shared" si="10"/>
        <v>0</v>
      </c>
      <c r="K153" s="146" t="s">
        <v>1</v>
      </c>
      <c r="L153" s="28"/>
      <c r="M153" s="150" t="s">
        <v>1</v>
      </c>
      <c r="N153" s="151" t="s">
        <v>44</v>
      </c>
      <c r="O153" s="51"/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AR153" s="154" t="s">
        <v>130</v>
      </c>
      <c r="AT153" s="154" t="s">
        <v>126</v>
      </c>
      <c r="AU153" s="154" t="s">
        <v>131</v>
      </c>
      <c r="AY153" s="13" t="s">
        <v>123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3" t="s">
        <v>131</v>
      </c>
      <c r="BK153" s="156">
        <f t="shared" si="19"/>
        <v>0</v>
      </c>
      <c r="BL153" s="13" t="s">
        <v>130</v>
      </c>
      <c r="BM153" s="154" t="s">
        <v>208</v>
      </c>
    </row>
    <row r="154" spans="2:65" s="1" customFormat="1" ht="24" customHeight="1">
      <c r="B154" s="143"/>
      <c r="C154" s="144" t="s">
        <v>209</v>
      </c>
      <c r="D154" s="144" t="s">
        <v>126</v>
      </c>
      <c r="E154" s="145" t="s">
        <v>210</v>
      </c>
      <c r="F154" s="146" t="s">
        <v>211</v>
      </c>
      <c r="G154" s="147" t="s">
        <v>203</v>
      </c>
      <c r="H154" s="148">
        <v>1</v>
      </c>
      <c r="I154" s="149"/>
      <c r="J154" s="148">
        <f t="shared" si="10"/>
        <v>0</v>
      </c>
      <c r="K154" s="146" t="s">
        <v>1</v>
      </c>
      <c r="L154" s="28"/>
      <c r="M154" s="150" t="s">
        <v>1</v>
      </c>
      <c r="N154" s="151" t="s">
        <v>44</v>
      </c>
      <c r="O154" s="51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AR154" s="154" t="s">
        <v>130</v>
      </c>
      <c r="AT154" s="154" t="s">
        <v>126</v>
      </c>
      <c r="AU154" s="154" t="s">
        <v>131</v>
      </c>
      <c r="AY154" s="13" t="s">
        <v>123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3" t="s">
        <v>131</v>
      </c>
      <c r="BK154" s="156">
        <f t="shared" si="19"/>
        <v>0</v>
      </c>
      <c r="BL154" s="13" t="s">
        <v>130</v>
      </c>
      <c r="BM154" s="154" t="s">
        <v>212</v>
      </c>
    </row>
    <row r="155" spans="2:65" s="1" customFormat="1" ht="16.5" customHeight="1">
      <c r="B155" s="143"/>
      <c r="C155" s="144" t="s">
        <v>7</v>
      </c>
      <c r="D155" s="144" t="s">
        <v>126</v>
      </c>
      <c r="E155" s="145" t="s">
        <v>213</v>
      </c>
      <c r="F155" s="146" t="s">
        <v>214</v>
      </c>
      <c r="G155" s="147" t="s">
        <v>203</v>
      </c>
      <c r="H155" s="148">
        <v>1</v>
      </c>
      <c r="I155" s="149"/>
      <c r="J155" s="148">
        <f t="shared" si="10"/>
        <v>0</v>
      </c>
      <c r="K155" s="146" t="s">
        <v>1</v>
      </c>
      <c r="L155" s="28"/>
      <c r="M155" s="150" t="s">
        <v>1</v>
      </c>
      <c r="N155" s="151" t="s">
        <v>44</v>
      </c>
      <c r="O155" s="51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AR155" s="154" t="s">
        <v>130</v>
      </c>
      <c r="AT155" s="154" t="s">
        <v>126</v>
      </c>
      <c r="AU155" s="154" t="s">
        <v>131</v>
      </c>
      <c r="AY155" s="13" t="s">
        <v>123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3" t="s">
        <v>131</v>
      </c>
      <c r="BK155" s="156">
        <f t="shared" si="19"/>
        <v>0</v>
      </c>
      <c r="BL155" s="13" t="s">
        <v>130</v>
      </c>
      <c r="BM155" s="154" t="s">
        <v>215</v>
      </c>
    </row>
    <row r="156" spans="2:65" s="1" customFormat="1" ht="24" customHeight="1">
      <c r="B156" s="143"/>
      <c r="C156" s="144" t="s">
        <v>216</v>
      </c>
      <c r="D156" s="144" t="s">
        <v>126</v>
      </c>
      <c r="E156" s="145" t="s">
        <v>217</v>
      </c>
      <c r="F156" s="146" t="s">
        <v>218</v>
      </c>
      <c r="G156" s="147" t="s">
        <v>203</v>
      </c>
      <c r="H156" s="148">
        <v>1</v>
      </c>
      <c r="I156" s="149"/>
      <c r="J156" s="148">
        <f t="shared" si="10"/>
        <v>0</v>
      </c>
      <c r="K156" s="146" t="s">
        <v>1</v>
      </c>
      <c r="L156" s="28"/>
      <c r="M156" s="150" t="s">
        <v>1</v>
      </c>
      <c r="N156" s="151" t="s">
        <v>44</v>
      </c>
      <c r="O156" s="51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AR156" s="154" t="s">
        <v>130</v>
      </c>
      <c r="AT156" s="154" t="s">
        <v>126</v>
      </c>
      <c r="AU156" s="154" t="s">
        <v>131</v>
      </c>
      <c r="AY156" s="13" t="s">
        <v>123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3" t="s">
        <v>131</v>
      </c>
      <c r="BK156" s="156">
        <f t="shared" si="19"/>
        <v>0</v>
      </c>
      <c r="BL156" s="13" t="s">
        <v>130</v>
      </c>
      <c r="BM156" s="154" t="s">
        <v>219</v>
      </c>
    </row>
    <row r="157" spans="2:65" s="1" customFormat="1" ht="24" customHeight="1">
      <c r="B157" s="143"/>
      <c r="C157" s="144" t="s">
        <v>220</v>
      </c>
      <c r="D157" s="144" t="s">
        <v>126</v>
      </c>
      <c r="E157" s="145" t="s">
        <v>221</v>
      </c>
      <c r="F157" s="146" t="s">
        <v>222</v>
      </c>
      <c r="G157" s="147" t="s">
        <v>203</v>
      </c>
      <c r="H157" s="148">
        <v>1</v>
      </c>
      <c r="I157" s="149"/>
      <c r="J157" s="148">
        <f t="shared" si="10"/>
        <v>0</v>
      </c>
      <c r="K157" s="146" t="s">
        <v>1</v>
      </c>
      <c r="L157" s="28"/>
      <c r="M157" s="150" t="s">
        <v>1</v>
      </c>
      <c r="N157" s="151" t="s">
        <v>44</v>
      </c>
      <c r="O157" s="51"/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3">
        <f t="shared" si="13"/>
        <v>0</v>
      </c>
      <c r="AR157" s="154" t="s">
        <v>130</v>
      </c>
      <c r="AT157" s="154" t="s">
        <v>126</v>
      </c>
      <c r="AU157" s="154" t="s">
        <v>131</v>
      </c>
      <c r="AY157" s="13" t="s">
        <v>123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3" t="s">
        <v>131</v>
      </c>
      <c r="BK157" s="156">
        <f t="shared" si="19"/>
        <v>0</v>
      </c>
      <c r="BL157" s="13" t="s">
        <v>130</v>
      </c>
      <c r="BM157" s="154" t="s">
        <v>223</v>
      </c>
    </row>
    <row r="158" spans="2:65" s="1" customFormat="1" ht="24" customHeight="1">
      <c r="B158" s="143"/>
      <c r="C158" s="144" t="s">
        <v>224</v>
      </c>
      <c r="D158" s="144" t="s">
        <v>126</v>
      </c>
      <c r="E158" s="145" t="s">
        <v>225</v>
      </c>
      <c r="F158" s="146" t="s">
        <v>226</v>
      </c>
      <c r="G158" s="147" t="s">
        <v>163</v>
      </c>
      <c r="H158" s="148">
        <v>13.688000000000001</v>
      </c>
      <c r="I158" s="149"/>
      <c r="J158" s="148">
        <f t="shared" si="10"/>
        <v>0</v>
      </c>
      <c r="K158" s="146" t="s">
        <v>1</v>
      </c>
      <c r="L158" s="28"/>
      <c r="M158" s="150" t="s">
        <v>1</v>
      </c>
      <c r="N158" s="151" t="s">
        <v>44</v>
      </c>
      <c r="O158" s="51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AR158" s="154" t="s">
        <v>130</v>
      </c>
      <c r="AT158" s="154" t="s">
        <v>126</v>
      </c>
      <c r="AU158" s="154" t="s">
        <v>131</v>
      </c>
      <c r="AY158" s="13" t="s">
        <v>123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3" t="s">
        <v>131</v>
      </c>
      <c r="BK158" s="156">
        <f t="shared" si="19"/>
        <v>0</v>
      </c>
      <c r="BL158" s="13" t="s">
        <v>130</v>
      </c>
      <c r="BM158" s="154" t="s">
        <v>227</v>
      </c>
    </row>
    <row r="159" spans="2:65" s="11" customFormat="1" ht="25.9" customHeight="1">
      <c r="B159" s="130"/>
      <c r="D159" s="131" t="s">
        <v>77</v>
      </c>
      <c r="E159" s="132" t="s">
        <v>228</v>
      </c>
      <c r="F159" s="132" t="s">
        <v>229</v>
      </c>
      <c r="I159" s="133"/>
      <c r="J159" s="134">
        <f>BK159</f>
        <v>0</v>
      </c>
      <c r="L159" s="130"/>
      <c r="M159" s="135"/>
      <c r="N159" s="136"/>
      <c r="O159" s="136"/>
      <c r="P159" s="137">
        <f>P160+P167+P180+P186</f>
        <v>0</v>
      </c>
      <c r="Q159" s="136"/>
      <c r="R159" s="137">
        <f>R160+R167+R180+R186</f>
        <v>0</v>
      </c>
      <c r="S159" s="136"/>
      <c r="T159" s="138">
        <f>T160+T167+T180+T186</f>
        <v>0</v>
      </c>
      <c r="AR159" s="131" t="s">
        <v>85</v>
      </c>
      <c r="AT159" s="139" t="s">
        <v>77</v>
      </c>
      <c r="AU159" s="139" t="s">
        <v>78</v>
      </c>
      <c r="AY159" s="131" t="s">
        <v>123</v>
      </c>
      <c r="BK159" s="140">
        <f>BK160+BK167+BK180+BK186</f>
        <v>0</v>
      </c>
    </row>
    <row r="160" spans="2:65" s="11" customFormat="1" ht="22.9" customHeight="1">
      <c r="B160" s="130"/>
      <c r="D160" s="131" t="s">
        <v>77</v>
      </c>
      <c r="E160" s="141" t="s">
        <v>230</v>
      </c>
      <c r="F160" s="141" t="s">
        <v>231</v>
      </c>
      <c r="I160" s="133"/>
      <c r="J160" s="142">
        <f>BK160</f>
        <v>0</v>
      </c>
      <c r="L160" s="130"/>
      <c r="M160" s="135"/>
      <c r="N160" s="136"/>
      <c r="O160" s="136"/>
      <c r="P160" s="137">
        <f>SUM(P161:P166)</f>
        <v>0</v>
      </c>
      <c r="Q160" s="136"/>
      <c r="R160" s="137">
        <f>SUM(R161:R166)</f>
        <v>0</v>
      </c>
      <c r="S160" s="136"/>
      <c r="T160" s="138">
        <f>SUM(T161:T166)</f>
        <v>0</v>
      </c>
      <c r="AR160" s="131" t="s">
        <v>85</v>
      </c>
      <c r="AT160" s="139" t="s">
        <v>77</v>
      </c>
      <c r="AU160" s="139" t="s">
        <v>85</v>
      </c>
      <c r="AY160" s="131" t="s">
        <v>123</v>
      </c>
      <c r="BK160" s="140">
        <f>SUM(BK161:BK166)</f>
        <v>0</v>
      </c>
    </row>
    <row r="161" spans="2:65" s="1" customFormat="1" ht="24" customHeight="1">
      <c r="B161" s="143"/>
      <c r="C161" s="144" t="s">
        <v>232</v>
      </c>
      <c r="D161" s="144" t="s">
        <v>126</v>
      </c>
      <c r="E161" s="145" t="s">
        <v>233</v>
      </c>
      <c r="F161" s="146" t="s">
        <v>234</v>
      </c>
      <c r="G161" s="147" t="s">
        <v>203</v>
      </c>
      <c r="H161" s="148">
        <v>1</v>
      </c>
      <c r="I161" s="149"/>
      <c r="J161" s="148">
        <f t="shared" ref="J161:J166" si="20">ROUND(I161*H161,3)</f>
        <v>0</v>
      </c>
      <c r="K161" s="146" t="s">
        <v>1</v>
      </c>
      <c r="L161" s="28"/>
      <c r="M161" s="150" t="s">
        <v>1</v>
      </c>
      <c r="N161" s="151" t="s">
        <v>44</v>
      </c>
      <c r="O161" s="51"/>
      <c r="P161" s="152">
        <f t="shared" ref="P161:P166" si="21">O161*H161</f>
        <v>0</v>
      </c>
      <c r="Q161" s="152">
        <v>0</v>
      </c>
      <c r="R161" s="152">
        <f t="shared" ref="R161:R166" si="22">Q161*H161</f>
        <v>0</v>
      </c>
      <c r="S161" s="152">
        <v>0</v>
      </c>
      <c r="T161" s="153">
        <f t="shared" ref="T161:T166" si="23">S161*H161</f>
        <v>0</v>
      </c>
      <c r="AR161" s="154" t="s">
        <v>130</v>
      </c>
      <c r="AT161" s="154" t="s">
        <v>126</v>
      </c>
      <c r="AU161" s="154" t="s">
        <v>131</v>
      </c>
      <c r="AY161" s="13" t="s">
        <v>123</v>
      </c>
      <c r="BE161" s="155">
        <f t="shared" ref="BE161:BE166" si="24">IF(N161="základná",J161,0)</f>
        <v>0</v>
      </c>
      <c r="BF161" s="155">
        <f t="shared" ref="BF161:BF166" si="25">IF(N161="znížená",J161,0)</f>
        <v>0</v>
      </c>
      <c r="BG161" s="155">
        <f t="shared" ref="BG161:BG166" si="26">IF(N161="zákl. prenesená",J161,0)</f>
        <v>0</v>
      </c>
      <c r="BH161" s="155">
        <f t="shared" ref="BH161:BH166" si="27">IF(N161="zníž. prenesená",J161,0)</f>
        <v>0</v>
      </c>
      <c r="BI161" s="155">
        <f t="shared" ref="BI161:BI166" si="28">IF(N161="nulová",J161,0)</f>
        <v>0</v>
      </c>
      <c r="BJ161" s="13" t="s">
        <v>131</v>
      </c>
      <c r="BK161" s="156">
        <f t="shared" ref="BK161:BK166" si="29">ROUND(I161*H161,3)</f>
        <v>0</v>
      </c>
      <c r="BL161" s="13" t="s">
        <v>130</v>
      </c>
      <c r="BM161" s="154" t="s">
        <v>235</v>
      </c>
    </row>
    <row r="162" spans="2:65" s="1" customFormat="1" ht="24" customHeight="1">
      <c r="B162" s="143"/>
      <c r="C162" s="144" t="s">
        <v>236</v>
      </c>
      <c r="D162" s="144" t="s">
        <v>126</v>
      </c>
      <c r="E162" s="145" t="s">
        <v>237</v>
      </c>
      <c r="F162" s="146" t="s">
        <v>238</v>
      </c>
      <c r="G162" s="147" t="s">
        <v>239</v>
      </c>
      <c r="H162" s="148">
        <v>89.2</v>
      </c>
      <c r="I162" s="149"/>
      <c r="J162" s="148">
        <f t="shared" si="20"/>
        <v>0</v>
      </c>
      <c r="K162" s="146" t="s">
        <v>1</v>
      </c>
      <c r="L162" s="28"/>
      <c r="M162" s="150" t="s">
        <v>1</v>
      </c>
      <c r="N162" s="151" t="s">
        <v>44</v>
      </c>
      <c r="O162" s="51"/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53">
        <f t="shared" si="23"/>
        <v>0</v>
      </c>
      <c r="AR162" s="154" t="s">
        <v>130</v>
      </c>
      <c r="AT162" s="154" t="s">
        <v>126</v>
      </c>
      <c r="AU162" s="154" t="s">
        <v>131</v>
      </c>
      <c r="AY162" s="13" t="s">
        <v>123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3" t="s">
        <v>131</v>
      </c>
      <c r="BK162" s="156">
        <f t="shared" si="29"/>
        <v>0</v>
      </c>
      <c r="BL162" s="13" t="s">
        <v>130</v>
      </c>
      <c r="BM162" s="154" t="s">
        <v>240</v>
      </c>
    </row>
    <row r="163" spans="2:65" s="1" customFormat="1" ht="16.5" customHeight="1">
      <c r="B163" s="143"/>
      <c r="C163" s="144" t="s">
        <v>241</v>
      </c>
      <c r="D163" s="144" t="s">
        <v>126</v>
      </c>
      <c r="E163" s="145" t="s">
        <v>242</v>
      </c>
      <c r="F163" s="146" t="s">
        <v>243</v>
      </c>
      <c r="G163" s="147" t="s">
        <v>244</v>
      </c>
      <c r="H163" s="148">
        <v>6</v>
      </c>
      <c r="I163" s="149"/>
      <c r="J163" s="148">
        <f t="shared" si="20"/>
        <v>0</v>
      </c>
      <c r="K163" s="146" t="s">
        <v>1</v>
      </c>
      <c r="L163" s="28"/>
      <c r="M163" s="150" t="s">
        <v>1</v>
      </c>
      <c r="N163" s="151" t="s">
        <v>44</v>
      </c>
      <c r="O163" s="51"/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53">
        <f t="shared" si="23"/>
        <v>0</v>
      </c>
      <c r="AR163" s="154" t="s">
        <v>130</v>
      </c>
      <c r="AT163" s="154" t="s">
        <v>126</v>
      </c>
      <c r="AU163" s="154" t="s">
        <v>131</v>
      </c>
      <c r="AY163" s="13" t="s">
        <v>123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3" t="s">
        <v>131</v>
      </c>
      <c r="BK163" s="156">
        <f t="shared" si="29"/>
        <v>0</v>
      </c>
      <c r="BL163" s="13" t="s">
        <v>130</v>
      </c>
      <c r="BM163" s="154" t="s">
        <v>245</v>
      </c>
    </row>
    <row r="164" spans="2:65" s="1" customFormat="1" ht="24" customHeight="1">
      <c r="B164" s="143"/>
      <c r="C164" s="144" t="s">
        <v>246</v>
      </c>
      <c r="D164" s="144" t="s">
        <v>126</v>
      </c>
      <c r="E164" s="145" t="s">
        <v>247</v>
      </c>
      <c r="F164" s="146" t="s">
        <v>248</v>
      </c>
      <c r="G164" s="147" t="s">
        <v>244</v>
      </c>
      <c r="H164" s="148">
        <v>90</v>
      </c>
      <c r="I164" s="149"/>
      <c r="J164" s="148">
        <f t="shared" si="20"/>
        <v>0</v>
      </c>
      <c r="K164" s="146" t="s">
        <v>1</v>
      </c>
      <c r="L164" s="28"/>
      <c r="M164" s="150" t="s">
        <v>1</v>
      </c>
      <c r="N164" s="151" t="s">
        <v>44</v>
      </c>
      <c r="O164" s="51"/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53">
        <f t="shared" si="23"/>
        <v>0</v>
      </c>
      <c r="AR164" s="154" t="s">
        <v>130</v>
      </c>
      <c r="AT164" s="154" t="s">
        <v>126</v>
      </c>
      <c r="AU164" s="154" t="s">
        <v>131</v>
      </c>
      <c r="AY164" s="13" t="s">
        <v>123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3" t="s">
        <v>131</v>
      </c>
      <c r="BK164" s="156">
        <f t="shared" si="29"/>
        <v>0</v>
      </c>
      <c r="BL164" s="13" t="s">
        <v>130</v>
      </c>
      <c r="BM164" s="154" t="s">
        <v>249</v>
      </c>
    </row>
    <row r="165" spans="2:65" s="1" customFormat="1" ht="36" customHeight="1">
      <c r="B165" s="143"/>
      <c r="C165" s="144" t="s">
        <v>250</v>
      </c>
      <c r="D165" s="144" t="s">
        <v>126</v>
      </c>
      <c r="E165" s="145" t="s">
        <v>251</v>
      </c>
      <c r="F165" s="146" t="s">
        <v>252</v>
      </c>
      <c r="G165" s="147" t="s">
        <v>239</v>
      </c>
      <c r="H165" s="148">
        <v>45</v>
      </c>
      <c r="I165" s="149"/>
      <c r="J165" s="148">
        <f t="shared" si="20"/>
        <v>0</v>
      </c>
      <c r="K165" s="146" t="s">
        <v>1</v>
      </c>
      <c r="L165" s="28"/>
      <c r="M165" s="150" t="s">
        <v>1</v>
      </c>
      <c r="N165" s="151" t="s">
        <v>44</v>
      </c>
      <c r="O165" s="51"/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53">
        <f t="shared" si="23"/>
        <v>0</v>
      </c>
      <c r="AR165" s="154" t="s">
        <v>130</v>
      </c>
      <c r="AT165" s="154" t="s">
        <v>126</v>
      </c>
      <c r="AU165" s="154" t="s">
        <v>131</v>
      </c>
      <c r="AY165" s="13" t="s">
        <v>123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3" t="s">
        <v>131</v>
      </c>
      <c r="BK165" s="156">
        <f t="shared" si="29"/>
        <v>0</v>
      </c>
      <c r="BL165" s="13" t="s">
        <v>130</v>
      </c>
      <c r="BM165" s="154" t="s">
        <v>253</v>
      </c>
    </row>
    <row r="166" spans="2:65" s="1" customFormat="1" ht="24" customHeight="1">
      <c r="B166" s="143"/>
      <c r="C166" s="144" t="s">
        <v>254</v>
      </c>
      <c r="D166" s="144" t="s">
        <v>126</v>
      </c>
      <c r="E166" s="145" t="s">
        <v>255</v>
      </c>
      <c r="F166" s="146" t="s">
        <v>256</v>
      </c>
      <c r="G166" s="147" t="s">
        <v>257</v>
      </c>
      <c r="H166" s="149"/>
      <c r="I166" s="149"/>
      <c r="J166" s="148">
        <f t="shared" si="20"/>
        <v>0</v>
      </c>
      <c r="K166" s="146" t="s">
        <v>1</v>
      </c>
      <c r="L166" s="28"/>
      <c r="M166" s="150" t="s">
        <v>1</v>
      </c>
      <c r="N166" s="151" t="s">
        <v>44</v>
      </c>
      <c r="O166" s="51"/>
      <c r="P166" s="152">
        <f t="shared" si="21"/>
        <v>0</v>
      </c>
      <c r="Q166" s="152">
        <v>0</v>
      </c>
      <c r="R166" s="152">
        <f t="shared" si="22"/>
        <v>0</v>
      </c>
      <c r="S166" s="152">
        <v>0</v>
      </c>
      <c r="T166" s="153">
        <f t="shared" si="23"/>
        <v>0</v>
      </c>
      <c r="AR166" s="154" t="s">
        <v>130</v>
      </c>
      <c r="AT166" s="154" t="s">
        <v>126</v>
      </c>
      <c r="AU166" s="154" t="s">
        <v>131</v>
      </c>
      <c r="AY166" s="13" t="s">
        <v>123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3" t="s">
        <v>131</v>
      </c>
      <c r="BK166" s="156">
        <f t="shared" si="29"/>
        <v>0</v>
      </c>
      <c r="BL166" s="13" t="s">
        <v>130</v>
      </c>
      <c r="BM166" s="154" t="s">
        <v>258</v>
      </c>
    </row>
    <row r="167" spans="2:65" s="11" customFormat="1" ht="22.9" customHeight="1">
      <c r="B167" s="130"/>
      <c r="D167" s="131" t="s">
        <v>77</v>
      </c>
      <c r="E167" s="141" t="s">
        <v>259</v>
      </c>
      <c r="F167" s="141" t="s">
        <v>260</v>
      </c>
      <c r="I167" s="133"/>
      <c r="J167" s="142">
        <f>BK167</f>
        <v>0</v>
      </c>
      <c r="L167" s="130"/>
      <c r="M167" s="135"/>
      <c r="N167" s="136"/>
      <c r="O167" s="136"/>
      <c r="P167" s="137">
        <f>SUM(P168:P179)</f>
        <v>0</v>
      </c>
      <c r="Q167" s="136"/>
      <c r="R167" s="137">
        <f>SUM(R168:R179)</f>
        <v>0</v>
      </c>
      <c r="S167" s="136"/>
      <c r="T167" s="138">
        <f>SUM(T168:T179)</f>
        <v>0</v>
      </c>
      <c r="AR167" s="131" t="s">
        <v>85</v>
      </c>
      <c r="AT167" s="139" t="s">
        <v>77</v>
      </c>
      <c r="AU167" s="139" t="s">
        <v>85</v>
      </c>
      <c r="AY167" s="131" t="s">
        <v>123</v>
      </c>
      <c r="BK167" s="140">
        <f>SUM(BK168:BK179)</f>
        <v>0</v>
      </c>
    </row>
    <row r="168" spans="2:65" s="1" customFormat="1" ht="48" customHeight="1">
      <c r="B168" s="143"/>
      <c r="C168" s="157" t="s">
        <v>261</v>
      </c>
      <c r="D168" s="157" t="s">
        <v>262</v>
      </c>
      <c r="E168" s="158" t="s">
        <v>263</v>
      </c>
      <c r="F168" s="159" t="s">
        <v>264</v>
      </c>
      <c r="G168" s="160" t="s">
        <v>244</v>
      </c>
      <c r="H168" s="161">
        <v>2</v>
      </c>
      <c r="I168" s="162"/>
      <c r="J168" s="161">
        <f t="shared" ref="J168:J179" si="30">ROUND(I168*H168,3)</f>
        <v>0</v>
      </c>
      <c r="K168" s="159" t="s">
        <v>1</v>
      </c>
      <c r="L168" s="163"/>
      <c r="M168" s="164" t="s">
        <v>1</v>
      </c>
      <c r="N168" s="165" t="s">
        <v>44</v>
      </c>
      <c r="O168" s="51"/>
      <c r="P168" s="152">
        <f t="shared" ref="P168:P179" si="31">O168*H168</f>
        <v>0</v>
      </c>
      <c r="Q168" s="152">
        <v>0</v>
      </c>
      <c r="R168" s="152">
        <f t="shared" ref="R168:R179" si="32">Q168*H168</f>
        <v>0</v>
      </c>
      <c r="S168" s="152">
        <v>0</v>
      </c>
      <c r="T168" s="153">
        <f t="shared" ref="T168:T179" si="33">S168*H168</f>
        <v>0</v>
      </c>
      <c r="AR168" s="154" t="s">
        <v>157</v>
      </c>
      <c r="AT168" s="154" t="s">
        <v>262</v>
      </c>
      <c r="AU168" s="154" t="s">
        <v>131</v>
      </c>
      <c r="AY168" s="13" t="s">
        <v>123</v>
      </c>
      <c r="BE168" s="155">
        <f t="shared" ref="BE168:BE179" si="34">IF(N168="základná",J168,0)</f>
        <v>0</v>
      </c>
      <c r="BF168" s="155">
        <f t="shared" ref="BF168:BF179" si="35">IF(N168="znížená",J168,0)</f>
        <v>0</v>
      </c>
      <c r="BG168" s="155">
        <f t="shared" ref="BG168:BG179" si="36">IF(N168="zákl. prenesená",J168,0)</f>
        <v>0</v>
      </c>
      <c r="BH168" s="155">
        <f t="shared" ref="BH168:BH179" si="37">IF(N168="zníž. prenesená",J168,0)</f>
        <v>0</v>
      </c>
      <c r="BI168" s="155">
        <f t="shared" ref="BI168:BI179" si="38">IF(N168="nulová",J168,0)</f>
        <v>0</v>
      </c>
      <c r="BJ168" s="13" t="s">
        <v>131</v>
      </c>
      <c r="BK168" s="156">
        <f t="shared" ref="BK168:BK179" si="39">ROUND(I168*H168,3)</f>
        <v>0</v>
      </c>
      <c r="BL168" s="13" t="s">
        <v>130</v>
      </c>
      <c r="BM168" s="154" t="s">
        <v>265</v>
      </c>
    </row>
    <row r="169" spans="2:65" s="1" customFormat="1" ht="48" customHeight="1">
      <c r="B169" s="143"/>
      <c r="C169" s="157" t="s">
        <v>266</v>
      </c>
      <c r="D169" s="157" t="s">
        <v>262</v>
      </c>
      <c r="E169" s="158" t="s">
        <v>267</v>
      </c>
      <c r="F169" s="159" t="s">
        <v>268</v>
      </c>
      <c r="G169" s="160" t="s">
        <v>244</v>
      </c>
      <c r="H169" s="161">
        <v>1</v>
      </c>
      <c r="I169" s="162"/>
      <c r="J169" s="161">
        <f t="shared" si="30"/>
        <v>0</v>
      </c>
      <c r="K169" s="159" t="s">
        <v>1</v>
      </c>
      <c r="L169" s="163"/>
      <c r="M169" s="164" t="s">
        <v>1</v>
      </c>
      <c r="N169" s="165" t="s">
        <v>44</v>
      </c>
      <c r="O169" s="51"/>
      <c r="P169" s="152">
        <f t="shared" si="31"/>
        <v>0</v>
      </c>
      <c r="Q169" s="152">
        <v>0</v>
      </c>
      <c r="R169" s="152">
        <f t="shared" si="32"/>
        <v>0</v>
      </c>
      <c r="S169" s="152">
        <v>0</v>
      </c>
      <c r="T169" s="153">
        <f t="shared" si="33"/>
        <v>0</v>
      </c>
      <c r="AR169" s="154" t="s">
        <v>157</v>
      </c>
      <c r="AT169" s="154" t="s">
        <v>262</v>
      </c>
      <c r="AU169" s="154" t="s">
        <v>131</v>
      </c>
      <c r="AY169" s="13" t="s">
        <v>123</v>
      </c>
      <c r="BE169" s="155">
        <f t="shared" si="34"/>
        <v>0</v>
      </c>
      <c r="BF169" s="155">
        <f t="shared" si="35"/>
        <v>0</v>
      </c>
      <c r="BG169" s="155">
        <f t="shared" si="36"/>
        <v>0</v>
      </c>
      <c r="BH169" s="155">
        <f t="shared" si="37"/>
        <v>0</v>
      </c>
      <c r="BI169" s="155">
        <f t="shared" si="38"/>
        <v>0</v>
      </c>
      <c r="BJ169" s="13" t="s">
        <v>131</v>
      </c>
      <c r="BK169" s="156">
        <f t="shared" si="39"/>
        <v>0</v>
      </c>
      <c r="BL169" s="13" t="s">
        <v>130</v>
      </c>
      <c r="BM169" s="154" t="s">
        <v>269</v>
      </c>
    </row>
    <row r="170" spans="2:65" s="1" customFormat="1" ht="24" customHeight="1">
      <c r="B170" s="143"/>
      <c r="C170" s="144" t="s">
        <v>270</v>
      </c>
      <c r="D170" s="144" t="s">
        <v>126</v>
      </c>
      <c r="E170" s="145" t="s">
        <v>271</v>
      </c>
      <c r="F170" s="146" t="s">
        <v>272</v>
      </c>
      <c r="G170" s="147" t="s">
        <v>129</v>
      </c>
      <c r="H170" s="148">
        <v>471.84</v>
      </c>
      <c r="I170" s="149"/>
      <c r="J170" s="148">
        <f t="shared" si="30"/>
        <v>0</v>
      </c>
      <c r="K170" s="146" t="s">
        <v>1</v>
      </c>
      <c r="L170" s="28"/>
      <c r="M170" s="150" t="s">
        <v>1</v>
      </c>
      <c r="N170" s="151" t="s">
        <v>44</v>
      </c>
      <c r="O170" s="51"/>
      <c r="P170" s="152">
        <f t="shared" si="31"/>
        <v>0</v>
      </c>
      <c r="Q170" s="152">
        <v>0</v>
      </c>
      <c r="R170" s="152">
        <f t="shared" si="32"/>
        <v>0</v>
      </c>
      <c r="S170" s="152">
        <v>0</v>
      </c>
      <c r="T170" s="153">
        <f t="shared" si="33"/>
        <v>0</v>
      </c>
      <c r="AR170" s="154" t="s">
        <v>130</v>
      </c>
      <c r="AT170" s="154" t="s">
        <v>126</v>
      </c>
      <c r="AU170" s="154" t="s">
        <v>131</v>
      </c>
      <c r="AY170" s="13" t="s">
        <v>123</v>
      </c>
      <c r="BE170" s="155">
        <f t="shared" si="34"/>
        <v>0</v>
      </c>
      <c r="BF170" s="155">
        <f t="shared" si="35"/>
        <v>0</v>
      </c>
      <c r="BG170" s="155">
        <f t="shared" si="36"/>
        <v>0</v>
      </c>
      <c r="BH170" s="155">
        <f t="shared" si="37"/>
        <v>0</v>
      </c>
      <c r="BI170" s="155">
        <f t="shared" si="38"/>
        <v>0</v>
      </c>
      <c r="BJ170" s="13" t="s">
        <v>131</v>
      </c>
      <c r="BK170" s="156">
        <f t="shared" si="39"/>
        <v>0</v>
      </c>
      <c r="BL170" s="13" t="s">
        <v>130</v>
      </c>
      <c r="BM170" s="154" t="s">
        <v>273</v>
      </c>
    </row>
    <row r="171" spans="2:65" s="1" customFormat="1" ht="24" customHeight="1">
      <c r="B171" s="143"/>
      <c r="C171" s="144" t="s">
        <v>274</v>
      </c>
      <c r="D171" s="144" t="s">
        <v>126</v>
      </c>
      <c r="E171" s="145" t="s">
        <v>275</v>
      </c>
      <c r="F171" s="146" t="s">
        <v>276</v>
      </c>
      <c r="G171" s="147" t="s">
        <v>129</v>
      </c>
      <c r="H171" s="148">
        <v>860.78</v>
      </c>
      <c r="I171" s="149"/>
      <c r="J171" s="148">
        <f t="shared" si="30"/>
        <v>0</v>
      </c>
      <c r="K171" s="146" t="s">
        <v>1</v>
      </c>
      <c r="L171" s="28"/>
      <c r="M171" s="150" t="s">
        <v>1</v>
      </c>
      <c r="N171" s="151" t="s">
        <v>44</v>
      </c>
      <c r="O171" s="51"/>
      <c r="P171" s="152">
        <f t="shared" si="31"/>
        <v>0</v>
      </c>
      <c r="Q171" s="152">
        <v>0</v>
      </c>
      <c r="R171" s="152">
        <f t="shared" si="32"/>
        <v>0</v>
      </c>
      <c r="S171" s="152">
        <v>0</v>
      </c>
      <c r="T171" s="153">
        <f t="shared" si="33"/>
        <v>0</v>
      </c>
      <c r="AR171" s="154" t="s">
        <v>130</v>
      </c>
      <c r="AT171" s="154" t="s">
        <v>126</v>
      </c>
      <c r="AU171" s="154" t="s">
        <v>131</v>
      </c>
      <c r="AY171" s="13" t="s">
        <v>123</v>
      </c>
      <c r="BE171" s="155">
        <f t="shared" si="34"/>
        <v>0</v>
      </c>
      <c r="BF171" s="155">
        <f t="shared" si="35"/>
        <v>0</v>
      </c>
      <c r="BG171" s="155">
        <f t="shared" si="36"/>
        <v>0</v>
      </c>
      <c r="BH171" s="155">
        <f t="shared" si="37"/>
        <v>0</v>
      </c>
      <c r="BI171" s="155">
        <f t="shared" si="38"/>
        <v>0</v>
      </c>
      <c r="BJ171" s="13" t="s">
        <v>131</v>
      </c>
      <c r="BK171" s="156">
        <f t="shared" si="39"/>
        <v>0</v>
      </c>
      <c r="BL171" s="13" t="s">
        <v>130</v>
      </c>
      <c r="BM171" s="154" t="s">
        <v>277</v>
      </c>
    </row>
    <row r="172" spans="2:65" s="1" customFormat="1" ht="24" customHeight="1">
      <c r="B172" s="143"/>
      <c r="C172" s="157" t="s">
        <v>278</v>
      </c>
      <c r="D172" s="157" t="s">
        <v>262</v>
      </c>
      <c r="E172" s="158" t="s">
        <v>279</v>
      </c>
      <c r="F172" s="159" t="s">
        <v>280</v>
      </c>
      <c r="G172" s="160" t="s">
        <v>129</v>
      </c>
      <c r="H172" s="161">
        <v>989.89700000000005</v>
      </c>
      <c r="I172" s="162"/>
      <c r="J172" s="161">
        <f t="shared" si="30"/>
        <v>0</v>
      </c>
      <c r="K172" s="159" t="s">
        <v>1</v>
      </c>
      <c r="L172" s="163"/>
      <c r="M172" s="164" t="s">
        <v>1</v>
      </c>
      <c r="N172" s="165" t="s">
        <v>44</v>
      </c>
      <c r="O172" s="51"/>
      <c r="P172" s="152">
        <f t="shared" si="31"/>
        <v>0</v>
      </c>
      <c r="Q172" s="152">
        <v>0</v>
      </c>
      <c r="R172" s="152">
        <f t="shared" si="32"/>
        <v>0</v>
      </c>
      <c r="S172" s="152">
        <v>0</v>
      </c>
      <c r="T172" s="153">
        <f t="shared" si="33"/>
        <v>0</v>
      </c>
      <c r="AR172" s="154" t="s">
        <v>157</v>
      </c>
      <c r="AT172" s="154" t="s">
        <v>262</v>
      </c>
      <c r="AU172" s="154" t="s">
        <v>131</v>
      </c>
      <c r="AY172" s="13" t="s">
        <v>123</v>
      </c>
      <c r="BE172" s="155">
        <f t="shared" si="34"/>
        <v>0</v>
      </c>
      <c r="BF172" s="155">
        <f t="shared" si="35"/>
        <v>0</v>
      </c>
      <c r="BG172" s="155">
        <f t="shared" si="36"/>
        <v>0</v>
      </c>
      <c r="BH172" s="155">
        <f t="shared" si="37"/>
        <v>0</v>
      </c>
      <c r="BI172" s="155">
        <f t="shared" si="38"/>
        <v>0</v>
      </c>
      <c r="BJ172" s="13" t="s">
        <v>131</v>
      </c>
      <c r="BK172" s="156">
        <f t="shared" si="39"/>
        <v>0</v>
      </c>
      <c r="BL172" s="13" t="s">
        <v>130</v>
      </c>
      <c r="BM172" s="154" t="s">
        <v>281</v>
      </c>
    </row>
    <row r="173" spans="2:65" s="1" customFormat="1" ht="24" customHeight="1">
      <c r="B173" s="143"/>
      <c r="C173" s="144" t="s">
        <v>282</v>
      </c>
      <c r="D173" s="144" t="s">
        <v>126</v>
      </c>
      <c r="E173" s="145" t="s">
        <v>283</v>
      </c>
      <c r="F173" s="146" t="s">
        <v>284</v>
      </c>
      <c r="G173" s="147" t="s">
        <v>129</v>
      </c>
      <c r="H173" s="148">
        <v>765.60400000000004</v>
      </c>
      <c r="I173" s="149"/>
      <c r="J173" s="148">
        <f t="shared" si="30"/>
        <v>0</v>
      </c>
      <c r="K173" s="146" t="s">
        <v>1</v>
      </c>
      <c r="L173" s="28"/>
      <c r="M173" s="150" t="s">
        <v>1</v>
      </c>
      <c r="N173" s="151" t="s">
        <v>44</v>
      </c>
      <c r="O173" s="51"/>
      <c r="P173" s="152">
        <f t="shared" si="31"/>
        <v>0</v>
      </c>
      <c r="Q173" s="152">
        <v>0</v>
      </c>
      <c r="R173" s="152">
        <f t="shared" si="32"/>
        <v>0</v>
      </c>
      <c r="S173" s="152">
        <v>0</v>
      </c>
      <c r="T173" s="153">
        <f t="shared" si="33"/>
        <v>0</v>
      </c>
      <c r="AR173" s="154" t="s">
        <v>130</v>
      </c>
      <c r="AT173" s="154" t="s">
        <v>126</v>
      </c>
      <c r="AU173" s="154" t="s">
        <v>131</v>
      </c>
      <c r="AY173" s="13" t="s">
        <v>123</v>
      </c>
      <c r="BE173" s="155">
        <f t="shared" si="34"/>
        <v>0</v>
      </c>
      <c r="BF173" s="155">
        <f t="shared" si="35"/>
        <v>0</v>
      </c>
      <c r="BG173" s="155">
        <f t="shared" si="36"/>
        <v>0</v>
      </c>
      <c r="BH173" s="155">
        <f t="shared" si="37"/>
        <v>0</v>
      </c>
      <c r="BI173" s="155">
        <f t="shared" si="38"/>
        <v>0</v>
      </c>
      <c r="BJ173" s="13" t="s">
        <v>131</v>
      </c>
      <c r="BK173" s="156">
        <f t="shared" si="39"/>
        <v>0</v>
      </c>
      <c r="BL173" s="13" t="s">
        <v>130</v>
      </c>
      <c r="BM173" s="154" t="s">
        <v>285</v>
      </c>
    </row>
    <row r="174" spans="2:65" s="1" customFormat="1" ht="16.5" customHeight="1">
      <c r="B174" s="143"/>
      <c r="C174" s="157" t="s">
        <v>286</v>
      </c>
      <c r="D174" s="157" t="s">
        <v>262</v>
      </c>
      <c r="E174" s="158" t="s">
        <v>287</v>
      </c>
      <c r="F174" s="159" t="s">
        <v>288</v>
      </c>
      <c r="G174" s="160" t="s">
        <v>129</v>
      </c>
      <c r="H174" s="161">
        <v>607.40700000000004</v>
      </c>
      <c r="I174" s="162"/>
      <c r="J174" s="161">
        <f t="shared" si="30"/>
        <v>0</v>
      </c>
      <c r="K174" s="159" t="s">
        <v>1</v>
      </c>
      <c r="L174" s="163"/>
      <c r="M174" s="164" t="s">
        <v>1</v>
      </c>
      <c r="N174" s="165" t="s">
        <v>44</v>
      </c>
      <c r="O174" s="51"/>
      <c r="P174" s="152">
        <f t="shared" si="31"/>
        <v>0</v>
      </c>
      <c r="Q174" s="152">
        <v>0</v>
      </c>
      <c r="R174" s="152">
        <f t="shared" si="32"/>
        <v>0</v>
      </c>
      <c r="S174" s="152">
        <v>0</v>
      </c>
      <c r="T174" s="153">
        <f t="shared" si="33"/>
        <v>0</v>
      </c>
      <c r="AR174" s="154" t="s">
        <v>157</v>
      </c>
      <c r="AT174" s="154" t="s">
        <v>262</v>
      </c>
      <c r="AU174" s="154" t="s">
        <v>131</v>
      </c>
      <c r="AY174" s="13" t="s">
        <v>123</v>
      </c>
      <c r="BE174" s="155">
        <f t="shared" si="34"/>
        <v>0</v>
      </c>
      <c r="BF174" s="155">
        <f t="shared" si="35"/>
        <v>0</v>
      </c>
      <c r="BG174" s="155">
        <f t="shared" si="36"/>
        <v>0</v>
      </c>
      <c r="BH174" s="155">
        <f t="shared" si="37"/>
        <v>0</v>
      </c>
      <c r="BI174" s="155">
        <f t="shared" si="38"/>
        <v>0</v>
      </c>
      <c r="BJ174" s="13" t="s">
        <v>131</v>
      </c>
      <c r="BK174" s="156">
        <f t="shared" si="39"/>
        <v>0</v>
      </c>
      <c r="BL174" s="13" t="s">
        <v>130</v>
      </c>
      <c r="BM174" s="154" t="s">
        <v>289</v>
      </c>
    </row>
    <row r="175" spans="2:65" s="1" customFormat="1" ht="16.5" customHeight="1">
      <c r="B175" s="143"/>
      <c r="C175" s="157" t="s">
        <v>290</v>
      </c>
      <c r="D175" s="157" t="s">
        <v>262</v>
      </c>
      <c r="E175" s="158" t="s">
        <v>291</v>
      </c>
      <c r="F175" s="159" t="s">
        <v>292</v>
      </c>
      <c r="G175" s="160" t="s">
        <v>129</v>
      </c>
      <c r="H175" s="161">
        <v>273.03800000000001</v>
      </c>
      <c r="I175" s="162"/>
      <c r="J175" s="161">
        <f t="shared" si="30"/>
        <v>0</v>
      </c>
      <c r="K175" s="159" t="s">
        <v>1</v>
      </c>
      <c r="L175" s="163"/>
      <c r="M175" s="164" t="s">
        <v>1</v>
      </c>
      <c r="N175" s="165" t="s">
        <v>44</v>
      </c>
      <c r="O175" s="51"/>
      <c r="P175" s="152">
        <f t="shared" si="31"/>
        <v>0</v>
      </c>
      <c r="Q175" s="152">
        <v>0</v>
      </c>
      <c r="R175" s="152">
        <f t="shared" si="32"/>
        <v>0</v>
      </c>
      <c r="S175" s="152">
        <v>0</v>
      </c>
      <c r="T175" s="153">
        <f t="shared" si="33"/>
        <v>0</v>
      </c>
      <c r="AR175" s="154" t="s">
        <v>157</v>
      </c>
      <c r="AT175" s="154" t="s">
        <v>262</v>
      </c>
      <c r="AU175" s="154" t="s">
        <v>131</v>
      </c>
      <c r="AY175" s="13" t="s">
        <v>123</v>
      </c>
      <c r="BE175" s="155">
        <f t="shared" si="34"/>
        <v>0</v>
      </c>
      <c r="BF175" s="155">
        <f t="shared" si="35"/>
        <v>0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3" t="s">
        <v>131</v>
      </c>
      <c r="BK175" s="156">
        <f t="shared" si="39"/>
        <v>0</v>
      </c>
      <c r="BL175" s="13" t="s">
        <v>130</v>
      </c>
      <c r="BM175" s="154" t="s">
        <v>293</v>
      </c>
    </row>
    <row r="176" spans="2:65" s="1" customFormat="1" ht="24" customHeight="1">
      <c r="B176" s="143"/>
      <c r="C176" s="157" t="s">
        <v>294</v>
      </c>
      <c r="D176" s="157" t="s">
        <v>262</v>
      </c>
      <c r="E176" s="158" t="s">
        <v>295</v>
      </c>
      <c r="F176" s="159" t="s">
        <v>296</v>
      </c>
      <c r="G176" s="160" t="s">
        <v>129</v>
      </c>
      <c r="H176" s="161">
        <v>1626.384</v>
      </c>
      <c r="I176" s="162"/>
      <c r="J176" s="161">
        <f t="shared" si="30"/>
        <v>0</v>
      </c>
      <c r="K176" s="159" t="s">
        <v>1</v>
      </c>
      <c r="L176" s="163"/>
      <c r="M176" s="164" t="s">
        <v>1</v>
      </c>
      <c r="N176" s="165" t="s">
        <v>44</v>
      </c>
      <c r="O176" s="51"/>
      <c r="P176" s="152">
        <f t="shared" si="31"/>
        <v>0</v>
      </c>
      <c r="Q176" s="152">
        <v>0</v>
      </c>
      <c r="R176" s="152">
        <f t="shared" si="32"/>
        <v>0</v>
      </c>
      <c r="S176" s="152">
        <v>0</v>
      </c>
      <c r="T176" s="153">
        <f t="shared" si="33"/>
        <v>0</v>
      </c>
      <c r="AR176" s="154" t="s">
        <v>157</v>
      </c>
      <c r="AT176" s="154" t="s">
        <v>262</v>
      </c>
      <c r="AU176" s="154" t="s">
        <v>131</v>
      </c>
      <c r="AY176" s="13" t="s">
        <v>123</v>
      </c>
      <c r="BE176" s="155">
        <f t="shared" si="34"/>
        <v>0</v>
      </c>
      <c r="BF176" s="155">
        <f t="shared" si="35"/>
        <v>0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3" t="s">
        <v>131</v>
      </c>
      <c r="BK176" s="156">
        <f t="shared" si="39"/>
        <v>0</v>
      </c>
      <c r="BL176" s="13" t="s">
        <v>130</v>
      </c>
      <c r="BM176" s="154" t="s">
        <v>297</v>
      </c>
    </row>
    <row r="177" spans="2:65" s="1" customFormat="1" ht="24" customHeight="1">
      <c r="B177" s="143"/>
      <c r="C177" s="144" t="s">
        <v>12</v>
      </c>
      <c r="D177" s="144" t="s">
        <v>126</v>
      </c>
      <c r="E177" s="145" t="s">
        <v>298</v>
      </c>
      <c r="F177" s="146" t="s">
        <v>299</v>
      </c>
      <c r="G177" s="147" t="s">
        <v>239</v>
      </c>
      <c r="H177" s="148">
        <v>464</v>
      </c>
      <c r="I177" s="149"/>
      <c r="J177" s="148">
        <f t="shared" si="30"/>
        <v>0</v>
      </c>
      <c r="K177" s="146" t="s">
        <v>1</v>
      </c>
      <c r="L177" s="28"/>
      <c r="M177" s="150" t="s">
        <v>1</v>
      </c>
      <c r="N177" s="151" t="s">
        <v>44</v>
      </c>
      <c r="O177" s="51"/>
      <c r="P177" s="152">
        <f t="shared" si="31"/>
        <v>0</v>
      </c>
      <c r="Q177" s="152">
        <v>0</v>
      </c>
      <c r="R177" s="152">
        <f t="shared" si="32"/>
        <v>0</v>
      </c>
      <c r="S177" s="152">
        <v>0</v>
      </c>
      <c r="T177" s="153">
        <f t="shared" si="33"/>
        <v>0</v>
      </c>
      <c r="AR177" s="154" t="s">
        <v>130</v>
      </c>
      <c r="AT177" s="154" t="s">
        <v>126</v>
      </c>
      <c r="AU177" s="154" t="s">
        <v>131</v>
      </c>
      <c r="AY177" s="13" t="s">
        <v>123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3" t="s">
        <v>131</v>
      </c>
      <c r="BK177" s="156">
        <f t="shared" si="39"/>
        <v>0</v>
      </c>
      <c r="BL177" s="13" t="s">
        <v>130</v>
      </c>
      <c r="BM177" s="154" t="s">
        <v>300</v>
      </c>
    </row>
    <row r="178" spans="2:65" s="1" customFormat="1" ht="16.5" customHeight="1">
      <c r="B178" s="143"/>
      <c r="C178" s="157" t="s">
        <v>301</v>
      </c>
      <c r="D178" s="157" t="s">
        <v>262</v>
      </c>
      <c r="E178" s="158" t="s">
        <v>302</v>
      </c>
      <c r="F178" s="159" t="s">
        <v>303</v>
      </c>
      <c r="G178" s="160" t="s">
        <v>304</v>
      </c>
      <c r="H178" s="161">
        <v>510.4</v>
      </c>
      <c r="I178" s="162"/>
      <c r="J178" s="161">
        <f t="shared" si="30"/>
        <v>0</v>
      </c>
      <c r="K178" s="159" t="s">
        <v>1</v>
      </c>
      <c r="L178" s="163"/>
      <c r="M178" s="164" t="s">
        <v>1</v>
      </c>
      <c r="N178" s="165" t="s">
        <v>44</v>
      </c>
      <c r="O178" s="51"/>
      <c r="P178" s="152">
        <f t="shared" si="31"/>
        <v>0</v>
      </c>
      <c r="Q178" s="152">
        <v>0</v>
      </c>
      <c r="R178" s="152">
        <f t="shared" si="32"/>
        <v>0</v>
      </c>
      <c r="S178" s="152">
        <v>0</v>
      </c>
      <c r="T178" s="153">
        <f t="shared" si="33"/>
        <v>0</v>
      </c>
      <c r="AR178" s="154" t="s">
        <v>157</v>
      </c>
      <c r="AT178" s="154" t="s">
        <v>262</v>
      </c>
      <c r="AU178" s="154" t="s">
        <v>131</v>
      </c>
      <c r="AY178" s="13" t="s">
        <v>123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3" t="s">
        <v>131</v>
      </c>
      <c r="BK178" s="156">
        <f t="shared" si="39"/>
        <v>0</v>
      </c>
      <c r="BL178" s="13" t="s">
        <v>130</v>
      </c>
      <c r="BM178" s="154" t="s">
        <v>305</v>
      </c>
    </row>
    <row r="179" spans="2:65" s="1" customFormat="1" ht="24" customHeight="1">
      <c r="B179" s="143"/>
      <c r="C179" s="144" t="s">
        <v>306</v>
      </c>
      <c r="D179" s="144" t="s">
        <v>126</v>
      </c>
      <c r="E179" s="145" t="s">
        <v>307</v>
      </c>
      <c r="F179" s="146" t="s">
        <v>308</v>
      </c>
      <c r="G179" s="147" t="s">
        <v>257</v>
      </c>
      <c r="H179" s="149"/>
      <c r="I179" s="149"/>
      <c r="J179" s="148">
        <f t="shared" si="30"/>
        <v>0</v>
      </c>
      <c r="K179" s="146" t="s">
        <v>1</v>
      </c>
      <c r="L179" s="28"/>
      <c r="M179" s="150" t="s">
        <v>1</v>
      </c>
      <c r="N179" s="151" t="s">
        <v>44</v>
      </c>
      <c r="O179" s="51"/>
      <c r="P179" s="152">
        <f t="shared" si="31"/>
        <v>0</v>
      </c>
      <c r="Q179" s="152">
        <v>0</v>
      </c>
      <c r="R179" s="152">
        <f t="shared" si="32"/>
        <v>0</v>
      </c>
      <c r="S179" s="152">
        <v>0</v>
      </c>
      <c r="T179" s="153">
        <f t="shared" si="33"/>
        <v>0</v>
      </c>
      <c r="AR179" s="154" t="s">
        <v>130</v>
      </c>
      <c r="AT179" s="154" t="s">
        <v>126</v>
      </c>
      <c r="AU179" s="154" t="s">
        <v>131</v>
      </c>
      <c r="AY179" s="13" t="s">
        <v>123</v>
      </c>
      <c r="BE179" s="155">
        <f t="shared" si="34"/>
        <v>0</v>
      </c>
      <c r="BF179" s="155">
        <f t="shared" si="35"/>
        <v>0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3" t="s">
        <v>131</v>
      </c>
      <c r="BK179" s="156">
        <f t="shared" si="39"/>
        <v>0</v>
      </c>
      <c r="BL179" s="13" t="s">
        <v>130</v>
      </c>
      <c r="BM179" s="154" t="s">
        <v>309</v>
      </c>
    </row>
    <row r="180" spans="2:65" s="11" customFormat="1" ht="22.9" customHeight="1">
      <c r="B180" s="130"/>
      <c r="D180" s="131" t="s">
        <v>77</v>
      </c>
      <c r="E180" s="141" t="s">
        <v>310</v>
      </c>
      <c r="F180" s="141" t="s">
        <v>311</v>
      </c>
      <c r="I180" s="133"/>
      <c r="J180" s="142">
        <f>BK180</f>
        <v>0</v>
      </c>
      <c r="L180" s="130"/>
      <c r="M180" s="135"/>
      <c r="N180" s="136"/>
      <c r="O180" s="136"/>
      <c r="P180" s="137">
        <f>SUM(P181:P185)</f>
        <v>0</v>
      </c>
      <c r="Q180" s="136"/>
      <c r="R180" s="137">
        <f>SUM(R181:R185)</f>
        <v>0</v>
      </c>
      <c r="S180" s="136"/>
      <c r="T180" s="138">
        <f>SUM(T181:T185)</f>
        <v>0</v>
      </c>
      <c r="AR180" s="131" t="s">
        <v>131</v>
      </c>
      <c r="AT180" s="139" t="s">
        <v>77</v>
      </c>
      <c r="AU180" s="139" t="s">
        <v>85</v>
      </c>
      <c r="AY180" s="131" t="s">
        <v>123</v>
      </c>
      <c r="BK180" s="140">
        <f>SUM(BK181:BK185)</f>
        <v>0</v>
      </c>
    </row>
    <row r="181" spans="2:65" s="1" customFormat="1" ht="24" customHeight="1">
      <c r="B181" s="143"/>
      <c r="C181" s="144" t="s">
        <v>312</v>
      </c>
      <c r="D181" s="144" t="s">
        <v>126</v>
      </c>
      <c r="E181" s="145" t="s">
        <v>313</v>
      </c>
      <c r="F181" s="146" t="s">
        <v>314</v>
      </c>
      <c r="G181" s="147" t="s">
        <v>129</v>
      </c>
      <c r="H181" s="148">
        <v>146.5</v>
      </c>
      <c r="I181" s="149"/>
      <c r="J181" s="148">
        <f>ROUND(I181*H181,3)</f>
        <v>0</v>
      </c>
      <c r="K181" s="146" t="s">
        <v>1</v>
      </c>
      <c r="L181" s="28"/>
      <c r="M181" s="150" t="s">
        <v>1</v>
      </c>
      <c r="N181" s="151" t="s">
        <v>44</v>
      </c>
      <c r="O181" s="51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AR181" s="154" t="s">
        <v>190</v>
      </c>
      <c r="AT181" s="154" t="s">
        <v>126</v>
      </c>
      <c r="AU181" s="154" t="s">
        <v>131</v>
      </c>
      <c r="AY181" s="13" t="s">
        <v>123</v>
      </c>
      <c r="BE181" s="155">
        <f>IF(N181="základná",J181,0)</f>
        <v>0</v>
      </c>
      <c r="BF181" s="155">
        <f>IF(N181="znížená",J181,0)</f>
        <v>0</v>
      </c>
      <c r="BG181" s="155">
        <f>IF(N181="zákl. prenesená",J181,0)</f>
        <v>0</v>
      </c>
      <c r="BH181" s="155">
        <f>IF(N181="zníž. prenesená",J181,0)</f>
        <v>0</v>
      </c>
      <c r="BI181" s="155">
        <f>IF(N181="nulová",J181,0)</f>
        <v>0</v>
      </c>
      <c r="BJ181" s="13" t="s">
        <v>131</v>
      </c>
      <c r="BK181" s="156">
        <f>ROUND(I181*H181,3)</f>
        <v>0</v>
      </c>
      <c r="BL181" s="13" t="s">
        <v>190</v>
      </c>
      <c r="BM181" s="154" t="s">
        <v>315</v>
      </c>
    </row>
    <row r="182" spans="2:65" s="1" customFormat="1" ht="16.5" customHeight="1">
      <c r="B182" s="143"/>
      <c r="C182" s="157" t="s">
        <v>316</v>
      </c>
      <c r="D182" s="157" t="s">
        <v>262</v>
      </c>
      <c r="E182" s="158" t="s">
        <v>317</v>
      </c>
      <c r="F182" s="159" t="s">
        <v>318</v>
      </c>
      <c r="G182" s="160" t="s">
        <v>163</v>
      </c>
      <c r="H182" s="161">
        <v>8.65</v>
      </c>
      <c r="I182" s="162"/>
      <c r="J182" s="161">
        <f>ROUND(I182*H182,3)</f>
        <v>0</v>
      </c>
      <c r="K182" s="159" t="s">
        <v>1</v>
      </c>
      <c r="L182" s="163"/>
      <c r="M182" s="164" t="s">
        <v>1</v>
      </c>
      <c r="N182" s="165" t="s">
        <v>44</v>
      </c>
      <c r="O182" s="51"/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AR182" s="154" t="s">
        <v>266</v>
      </c>
      <c r="AT182" s="154" t="s">
        <v>262</v>
      </c>
      <c r="AU182" s="154" t="s">
        <v>131</v>
      </c>
      <c r="AY182" s="13" t="s">
        <v>123</v>
      </c>
      <c r="BE182" s="155">
        <f>IF(N182="základná",J182,0)</f>
        <v>0</v>
      </c>
      <c r="BF182" s="155">
        <f>IF(N182="znížená",J182,0)</f>
        <v>0</v>
      </c>
      <c r="BG182" s="155">
        <f>IF(N182="zákl. prenesená",J182,0)</f>
        <v>0</v>
      </c>
      <c r="BH182" s="155">
        <f>IF(N182="zníž. prenesená",J182,0)</f>
        <v>0</v>
      </c>
      <c r="BI182" s="155">
        <f>IF(N182="nulová",J182,0)</f>
        <v>0</v>
      </c>
      <c r="BJ182" s="13" t="s">
        <v>131</v>
      </c>
      <c r="BK182" s="156">
        <f>ROUND(I182*H182,3)</f>
        <v>0</v>
      </c>
      <c r="BL182" s="13" t="s">
        <v>190</v>
      </c>
      <c r="BM182" s="154" t="s">
        <v>319</v>
      </c>
    </row>
    <row r="183" spans="2:65" s="1" customFormat="1" ht="24" customHeight="1">
      <c r="B183" s="143"/>
      <c r="C183" s="144" t="s">
        <v>320</v>
      </c>
      <c r="D183" s="144" t="s">
        <v>126</v>
      </c>
      <c r="E183" s="145" t="s">
        <v>321</v>
      </c>
      <c r="F183" s="146" t="s">
        <v>322</v>
      </c>
      <c r="G183" s="147" t="s">
        <v>129</v>
      </c>
      <c r="H183" s="148">
        <v>1205.5</v>
      </c>
      <c r="I183" s="149"/>
      <c r="J183" s="148">
        <f>ROUND(I183*H183,3)</f>
        <v>0</v>
      </c>
      <c r="K183" s="146" t="s">
        <v>1</v>
      </c>
      <c r="L183" s="28"/>
      <c r="M183" s="150" t="s">
        <v>1</v>
      </c>
      <c r="N183" s="151" t="s">
        <v>44</v>
      </c>
      <c r="O183" s="51"/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AR183" s="154" t="s">
        <v>190</v>
      </c>
      <c r="AT183" s="154" t="s">
        <v>126</v>
      </c>
      <c r="AU183" s="154" t="s">
        <v>131</v>
      </c>
      <c r="AY183" s="13" t="s">
        <v>123</v>
      </c>
      <c r="BE183" s="155">
        <f>IF(N183="základná",J183,0)</f>
        <v>0</v>
      </c>
      <c r="BF183" s="155">
        <f>IF(N183="znížená",J183,0)</f>
        <v>0</v>
      </c>
      <c r="BG183" s="155">
        <f>IF(N183="zákl. prenesená",J183,0)</f>
        <v>0</v>
      </c>
      <c r="BH183" s="155">
        <f>IF(N183="zníž. prenesená",J183,0)</f>
        <v>0</v>
      </c>
      <c r="BI183" s="155">
        <f>IF(N183="nulová",J183,0)</f>
        <v>0</v>
      </c>
      <c r="BJ183" s="13" t="s">
        <v>131</v>
      </c>
      <c r="BK183" s="156">
        <f>ROUND(I183*H183,3)</f>
        <v>0</v>
      </c>
      <c r="BL183" s="13" t="s">
        <v>190</v>
      </c>
      <c r="BM183" s="154" t="s">
        <v>323</v>
      </c>
    </row>
    <row r="184" spans="2:65" s="1" customFormat="1" ht="24" customHeight="1">
      <c r="B184" s="143"/>
      <c r="C184" s="144" t="s">
        <v>324</v>
      </c>
      <c r="D184" s="144" t="s">
        <v>126</v>
      </c>
      <c r="E184" s="145" t="s">
        <v>325</v>
      </c>
      <c r="F184" s="146" t="s">
        <v>326</v>
      </c>
      <c r="G184" s="147" t="s">
        <v>129</v>
      </c>
      <c r="H184" s="148">
        <v>1352</v>
      </c>
      <c r="I184" s="149"/>
      <c r="J184" s="148">
        <f>ROUND(I184*H184,3)</f>
        <v>0</v>
      </c>
      <c r="K184" s="146" t="s">
        <v>1</v>
      </c>
      <c r="L184" s="28"/>
      <c r="M184" s="150" t="s">
        <v>1</v>
      </c>
      <c r="N184" s="151" t="s">
        <v>44</v>
      </c>
      <c r="O184" s="51"/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54" t="s">
        <v>190</v>
      </c>
      <c r="AT184" s="154" t="s">
        <v>126</v>
      </c>
      <c r="AU184" s="154" t="s">
        <v>131</v>
      </c>
      <c r="AY184" s="13" t="s">
        <v>123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3" t="s">
        <v>131</v>
      </c>
      <c r="BK184" s="156">
        <f>ROUND(I184*H184,3)</f>
        <v>0</v>
      </c>
      <c r="BL184" s="13" t="s">
        <v>190</v>
      </c>
      <c r="BM184" s="154" t="s">
        <v>327</v>
      </c>
    </row>
    <row r="185" spans="2:65" s="1" customFormat="1" ht="24" customHeight="1">
      <c r="B185" s="143"/>
      <c r="C185" s="144" t="s">
        <v>328</v>
      </c>
      <c r="D185" s="144" t="s">
        <v>126</v>
      </c>
      <c r="E185" s="145" t="s">
        <v>329</v>
      </c>
      <c r="F185" s="146" t="s">
        <v>330</v>
      </c>
      <c r="G185" s="147" t="s">
        <v>129</v>
      </c>
      <c r="H185" s="148">
        <v>1352</v>
      </c>
      <c r="I185" s="149"/>
      <c r="J185" s="148">
        <f>ROUND(I185*H185,3)</f>
        <v>0</v>
      </c>
      <c r="K185" s="146" t="s">
        <v>1</v>
      </c>
      <c r="L185" s="28"/>
      <c r="M185" s="150" t="s">
        <v>1</v>
      </c>
      <c r="N185" s="151" t="s">
        <v>44</v>
      </c>
      <c r="O185" s="51"/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AR185" s="154" t="s">
        <v>190</v>
      </c>
      <c r="AT185" s="154" t="s">
        <v>126</v>
      </c>
      <c r="AU185" s="154" t="s">
        <v>131</v>
      </c>
      <c r="AY185" s="13" t="s">
        <v>123</v>
      </c>
      <c r="BE185" s="155">
        <f>IF(N185="základná",J185,0)</f>
        <v>0</v>
      </c>
      <c r="BF185" s="155">
        <f>IF(N185="znížená",J185,0)</f>
        <v>0</v>
      </c>
      <c r="BG185" s="155">
        <f>IF(N185="zákl. prenesená",J185,0)</f>
        <v>0</v>
      </c>
      <c r="BH185" s="155">
        <f>IF(N185="zníž. prenesená",J185,0)</f>
        <v>0</v>
      </c>
      <c r="BI185" s="155">
        <f>IF(N185="nulová",J185,0)</f>
        <v>0</v>
      </c>
      <c r="BJ185" s="13" t="s">
        <v>131</v>
      </c>
      <c r="BK185" s="156">
        <f>ROUND(I185*H185,3)</f>
        <v>0</v>
      </c>
      <c r="BL185" s="13" t="s">
        <v>190</v>
      </c>
      <c r="BM185" s="154" t="s">
        <v>331</v>
      </c>
    </row>
    <row r="186" spans="2:65" s="11" customFormat="1" ht="22.9" customHeight="1">
      <c r="B186" s="130"/>
      <c r="D186" s="131" t="s">
        <v>77</v>
      </c>
      <c r="E186" s="141" t="s">
        <v>332</v>
      </c>
      <c r="F186" s="141" t="s">
        <v>333</v>
      </c>
      <c r="I186" s="133"/>
      <c r="J186" s="142">
        <f>BK186</f>
        <v>0</v>
      </c>
      <c r="L186" s="130"/>
      <c r="M186" s="135"/>
      <c r="N186" s="136"/>
      <c r="O186" s="136"/>
      <c r="P186" s="137">
        <f>SUM(P187:P189)</f>
        <v>0</v>
      </c>
      <c r="Q186" s="136"/>
      <c r="R186" s="137">
        <f>SUM(R187:R189)</f>
        <v>0</v>
      </c>
      <c r="S186" s="136"/>
      <c r="T186" s="138">
        <f>SUM(T187:T189)</f>
        <v>0</v>
      </c>
      <c r="AR186" s="131" t="s">
        <v>131</v>
      </c>
      <c r="AT186" s="139" t="s">
        <v>77</v>
      </c>
      <c r="AU186" s="139" t="s">
        <v>85</v>
      </c>
      <c r="AY186" s="131" t="s">
        <v>123</v>
      </c>
      <c r="BK186" s="140">
        <f>SUM(BK187:BK189)</f>
        <v>0</v>
      </c>
    </row>
    <row r="187" spans="2:65" s="1" customFormat="1" ht="24" customHeight="1">
      <c r="B187" s="143"/>
      <c r="C187" s="144" t="s">
        <v>334</v>
      </c>
      <c r="D187" s="144" t="s">
        <v>126</v>
      </c>
      <c r="E187" s="145" t="s">
        <v>335</v>
      </c>
      <c r="F187" s="146" t="s">
        <v>336</v>
      </c>
      <c r="G187" s="147" t="s">
        <v>129</v>
      </c>
      <c r="H187" s="148">
        <v>137.52000000000001</v>
      </c>
      <c r="I187" s="149"/>
      <c r="J187" s="148">
        <f>ROUND(I187*H187,3)</f>
        <v>0</v>
      </c>
      <c r="K187" s="146" t="s">
        <v>1</v>
      </c>
      <c r="L187" s="28"/>
      <c r="M187" s="150" t="s">
        <v>1</v>
      </c>
      <c r="N187" s="151" t="s">
        <v>44</v>
      </c>
      <c r="O187" s="51"/>
      <c r="P187" s="152">
        <f>O187*H187</f>
        <v>0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AR187" s="154" t="s">
        <v>190</v>
      </c>
      <c r="AT187" s="154" t="s">
        <v>126</v>
      </c>
      <c r="AU187" s="154" t="s">
        <v>131</v>
      </c>
      <c r="AY187" s="13" t="s">
        <v>123</v>
      </c>
      <c r="BE187" s="155">
        <f>IF(N187="základná",J187,0)</f>
        <v>0</v>
      </c>
      <c r="BF187" s="155">
        <f>IF(N187="znížená",J187,0)</f>
        <v>0</v>
      </c>
      <c r="BG187" s="155">
        <f>IF(N187="zákl. prenesená",J187,0)</f>
        <v>0</v>
      </c>
      <c r="BH187" s="155">
        <f>IF(N187="zníž. prenesená",J187,0)</f>
        <v>0</v>
      </c>
      <c r="BI187" s="155">
        <f>IF(N187="nulová",J187,0)</f>
        <v>0</v>
      </c>
      <c r="BJ187" s="13" t="s">
        <v>131</v>
      </c>
      <c r="BK187" s="156">
        <f>ROUND(I187*H187,3)</f>
        <v>0</v>
      </c>
      <c r="BL187" s="13" t="s">
        <v>190</v>
      </c>
      <c r="BM187" s="154" t="s">
        <v>337</v>
      </c>
    </row>
    <row r="188" spans="2:65" s="1" customFormat="1" ht="36" customHeight="1">
      <c r="B188" s="143"/>
      <c r="C188" s="144" t="s">
        <v>338</v>
      </c>
      <c r="D188" s="144" t="s">
        <v>126</v>
      </c>
      <c r="E188" s="145" t="s">
        <v>339</v>
      </c>
      <c r="F188" s="146" t="s">
        <v>340</v>
      </c>
      <c r="G188" s="147" t="s">
        <v>129</v>
      </c>
      <c r="H188" s="148">
        <v>137.52000000000001</v>
      </c>
      <c r="I188" s="149"/>
      <c r="J188" s="148">
        <f>ROUND(I188*H188,3)</f>
        <v>0</v>
      </c>
      <c r="K188" s="146" t="s">
        <v>1</v>
      </c>
      <c r="L188" s="28"/>
      <c r="M188" s="150" t="s">
        <v>1</v>
      </c>
      <c r="N188" s="151" t="s">
        <v>44</v>
      </c>
      <c r="O188" s="51"/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54" t="s">
        <v>190</v>
      </c>
      <c r="AT188" s="154" t="s">
        <v>126</v>
      </c>
      <c r="AU188" s="154" t="s">
        <v>131</v>
      </c>
      <c r="AY188" s="13" t="s">
        <v>123</v>
      </c>
      <c r="BE188" s="155">
        <f>IF(N188="základná",J188,0)</f>
        <v>0</v>
      </c>
      <c r="BF188" s="155">
        <f>IF(N188="znížená",J188,0)</f>
        <v>0</v>
      </c>
      <c r="BG188" s="155">
        <f>IF(N188="zákl. prenesená",J188,0)</f>
        <v>0</v>
      </c>
      <c r="BH188" s="155">
        <f>IF(N188="zníž. prenesená",J188,0)</f>
        <v>0</v>
      </c>
      <c r="BI188" s="155">
        <f>IF(N188="nulová",J188,0)</f>
        <v>0</v>
      </c>
      <c r="BJ188" s="13" t="s">
        <v>131</v>
      </c>
      <c r="BK188" s="156">
        <f>ROUND(I188*H188,3)</f>
        <v>0</v>
      </c>
      <c r="BL188" s="13" t="s">
        <v>190</v>
      </c>
      <c r="BM188" s="154" t="s">
        <v>341</v>
      </c>
    </row>
    <row r="189" spans="2:65" s="1" customFormat="1" ht="16.5" customHeight="1">
      <c r="B189" s="143"/>
      <c r="C189" s="157" t="s">
        <v>342</v>
      </c>
      <c r="D189" s="157" t="s">
        <v>262</v>
      </c>
      <c r="E189" s="158" t="s">
        <v>343</v>
      </c>
      <c r="F189" s="159" t="s">
        <v>344</v>
      </c>
      <c r="G189" s="160" t="s">
        <v>129</v>
      </c>
      <c r="H189" s="161">
        <v>151.27199999999999</v>
      </c>
      <c r="I189" s="162"/>
      <c r="J189" s="161">
        <f>ROUND(I189*H189,3)</f>
        <v>0</v>
      </c>
      <c r="K189" s="159" t="s">
        <v>1</v>
      </c>
      <c r="L189" s="163"/>
      <c r="M189" s="164" t="s">
        <v>1</v>
      </c>
      <c r="N189" s="165" t="s">
        <v>44</v>
      </c>
      <c r="O189" s="51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AR189" s="154" t="s">
        <v>266</v>
      </c>
      <c r="AT189" s="154" t="s">
        <v>262</v>
      </c>
      <c r="AU189" s="154" t="s">
        <v>131</v>
      </c>
      <c r="AY189" s="13" t="s">
        <v>123</v>
      </c>
      <c r="BE189" s="155">
        <f>IF(N189="základná",J189,0)</f>
        <v>0</v>
      </c>
      <c r="BF189" s="155">
        <f>IF(N189="znížená",J189,0)</f>
        <v>0</v>
      </c>
      <c r="BG189" s="155">
        <f>IF(N189="zákl. prenesená",J189,0)</f>
        <v>0</v>
      </c>
      <c r="BH189" s="155">
        <f>IF(N189="zníž. prenesená",J189,0)</f>
        <v>0</v>
      </c>
      <c r="BI189" s="155">
        <f>IF(N189="nulová",J189,0)</f>
        <v>0</v>
      </c>
      <c r="BJ189" s="13" t="s">
        <v>131</v>
      </c>
      <c r="BK189" s="156">
        <f>ROUND(I189*H189,3)</f>
        <v>0</v>
      </c>
      <c r="BL189" s="13" t="s">
        <v>190</v>
      </c>
      <c r="BM189" s="154" t="s">
        <v>345</v>
      </c>
    </row>
    <row r="190" spans="2:65" s="11" customFormat="1" ht="25.9" customHeight="1">
      <c r="B190" s="130"/>
      <c r="D190" s="131" t="s">
        <v>77</v>
      </c>
      <c r="E190" s="132" t="s">
        <v>262</v>
      </c>
      <c r="F190" s="132" t="s">
        <v>346</v>
      </c>
      <c r="I190" s="133"/>
      <c r="J190" s="134">
        <f>BK190</f>
        <v>0</v>
      </c>
      <c r="L190" s="130"/>
      <c r="M190" s="135"/>
      <c r="N190" s="136"/>
      <c r="O190" s="136"/>
      <c r="P190" s="137">
        <f>P191+P193</f>
        <v>0</v>
      </c>
      <c r="Q190" s="136"/>
      <c r="R190" s="137">
        <f>R191+R193</f>
        <v>0</v>
      </c>
      <c r="S190" s="136"/>
      <c r="T190" s="138">
        <f>T191+T193</f>
        <v>0</v>
      </c>
      <c r="AR190" s="131" t="s">
        <v>139</v>
      </c>
      <c r="AT190" s="139" t="s">
        <v>77</v>
      </c>
      <c r="AU190" s="139" t="s">
        <v>78</v>
      </c>
      <c r="AY190" s="131" t="s">
        <v>123</v>
      </c>
      <c r="BK190" s="140">
        <f>BK191+BK193</f>
        <v>0</v>
      </c>
    </row>
    <row r="191" spans="2:65" s="11" customFormat="1" ht="22.9" customHeight="1">
      <c r="B191" s="130"/>
      <c r="D191" s="131" t="s">
        <v>77</v>
      </c>
      <c r="E191" s="141" t="s">
        <v>347</v>
      </c>
      <c r="F191" s="141" t="s">
        <v>348</v>
      </c>
      <c r="I191" s="133"/>
      <c r="J191" s="142">
        <f>BK191</f>
        <v>0</v>
      </c>
      <c r="L191" s="130"/>
      <c r="M191" s="135"/>
      <c r="N191" s="136"/>
      <c r="O191" s="136"/>
      <c r="P191" s="137">
        <f>P192</f>
        <v>0</v>
      </c>
      <c r="Q191" s="136"/>
      <c r="R191" s="137">
        <f>R192</f>
        <v>0</v>
      </c>
      <c r="S191" s="136"/>
      <c r="T191" s="138">
        <f>T192</f>
        <v>0</v>
      </c>
      <c r="AR191" s="131" t="s">
        <v>139</v>
      </c>
      <c r="AT191" s="139" t="s">
        <v>77</v>
      </c>
      <c r="AU191" s="139" t="s">
        <v>85</v>
      </c>
      <c r="AY191" s="131" t="s">
        <v>123</v>
      </c>
      <c r="BK191" s="140">
        <f>BK192</f>
        <v>0</v>
      </c>
    </row>
    <row r="192" spans="2:65" s="1" customFormat="1" ht="24" customHeight="1">
      <c r="B192" s="143"/>
      <c r="C192" s="144" t="s">
        <v>349</v>
      </c>
      <c r="D192" s="144" t="s">
        <v>126</v>
      </c>
      <c r="E192" s="145" t="s">
        <v>350</v>
      </c>
      <c r="F192" s="146" t="s">
        <v>351</v>
      </c>
      <c r="G192" s="147" t="s">
        <v>203</v>
      </c>
      <c r="H192" s="148">
        <v>1</v>
      </c>
      <c r="I192" s="149"/>
      <c r="J192" s="148">
        <f>ROUND(I192*H192,3)</f>
        <v>0</v>
      </c>
      <c r="K192" s="146" t="s">
        <v>1</v>
      </c>
      <c r="L192" s="28"/>
      <c r="M192" s="150" t="s">
        <v>1</v>
      </c>
      <c r="N192" s="151" t="s">
        <v>44</v>
      </c>
      <c r="O192" s="51"/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AR192" s="154" t="s">
        <v>352</v>
      </c>
      <c r="AT192" s="154" t="s">
        <v>126</v>
      </c>
      <c r="AU192" s="154" t="s">
        <v>131</v>
      </c>
      <c r="AY192" s="13" t="s">
        <v>123</v>
      </c>
      <c r="BE192" s="155">
        <f>IF(N192="základná",J192,0)</f>
        <v>0</v>
      </c>
      <c r="BF192" s="155">
        <f>IF(N192="znížená",J192,0)</f>
        <v>0</v>
      </c>
      <c r="BG192" s="155">
        <f>IF(N192="zákl. prenesená",J192,0)</f>
        <v>0</v>
      </c>
      <c r="BH192" s="155">
        <f>IF(N192="zníž. prenesená",J192,0)</f>
        <v>0</v>
      </c>
      <c r="BI192" s="155">
        <f>IF(N192="nulová",J192,0)</f>
        <v>0</v>
      </c>
      <c r="BJ192" s="13" t="s">
        <v>131</v>
      </c>
      <c r="BK192" s="156">
        <f>ROUND(I192*H192,3)</f>
        <v>0</v>
      </c>
      <c r="BL192" s="13" t="s">
        <v>352</v>
      </c>
      <c r="BM192" s="154" t="s">
        <v>353</v>
      </c>
    </row>
    <row r="193" spans="2:65" s="11" customFormat="1" ht="22.9" customHeight="1">
      <c r="B193" s="130"/>
      <c r="D193" s="131" t="s">
        <v>77</v>
      </c>
      <c r="E193" s="141" t="s">
        <v>354</v>
      </c>
      <c r="F193" s="141" t="s">
        <v>355</v>
      </c>
      <c r="I193" s="133"/>
      <c r="J193" s="142">
        <f>BK193</f>
        <v>0</v>
      </c>
      <c r="L193" s="130"/>
      <c r="M193" s="135"/>
      <c r="N193" s="136"/>
      <c r="O193" s="136"/>
      <c r="P193" s="137">
        <f>P194</f>
        <v>0</v>
      </c>
      <c r="Q193" s="136"/>
      <c r="R193" s="137">
        <f>R194</f>
        <v>0</v>
      </c>
      <c r="S193" s="136"/>
      <c r="T193" s="138">
        <f>T194</f>
        <v>0</v>
      </c>
      <c r="AR193" s="131" t="s">
        <v>139</v>
      </c>
      <c r="AT193" s="139" t="s">
        <v>77</v>
      </c>
      <c r="AU193" s="139" t="s">
        <v>85</v>
      </c>
      <c r="AY193" s="131" t="s">
        <v>123</v>
      </c>
      <c r="BK193" s="140">
        <f>BK194</f>
        <v>0</v>
      </c>
    </row>
    <row r="194" spans="2:65" s="1" customFormat="1" ht="24" customHeight="1">
      <c r="B194" s="143"/>
      <c r="C194" s="144" t="s">
        <v>356</v>
      </c>
      <c r="D194" s="144" t="s">
        <v>126</v>
      </c>
      <c r="E194" s="145" t="s">
        <v>357</v>
      </c>
      <c r="F194" s="146" t="s">
        <v>358</v>
      </c>
      <c r="G194" s="147" t="s">
        <v>359</v>
      </c>
      <c r="H194" s="148">
        <v>1749.28</v>
      </c>
      <c r="I194" s="149"/>
      <c r="J194" s="148">
        <f>ROUND(I194*H194,3)</f>
        <v>0</v>
      </c>
      <c r="K194" s="146" t="s">
        <v>1</v>
      </c>
      <c r="L194" s="28"/>
      <c r="M194" s="150" t="s">
        <v>1</v>
      </c>
      <c r="N194" s="151" t="s">
        <v>44</v>
      </c>
      <c r="O194" s="51"/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AR194" s="154" t="s">
        <v>352</v>
      </c>
      <c r="AT194" s="154" t="s">
        <v>126</v>
      </c>
      <c r="AU194" s="154" t="s">
        <v>131</v>
      </c>
      <c r="AY194" s="13" t="s">
        <v>123</v>
      </c>
      <c r="BE194" s="155">
        <f>IF(N194="základná",J194,0)</f>
        <v>0</v>
      </c>
      <c r="BF194" s="155">
        <f>IF(N194="znížená",J194,0)</f>
        <v>0</v>
      </c>
      <c r="BG194" s="155">
        <f>IF(N194="zákl. prenesená",J194,0)</f>
        <v>0</v>
      </c>
      <c r="BH194" s="155">
        <f>IF(N194="zníž. prenesená",J194,0)</f>
        <v>0</v>
      </c>
      <c r="BI194" s="155">
        <f>IF(N194="nulová",J194,0)</f>
        <v>0</v>
      </c>
      <c r="BJ194" s="13" t="s">
        <v>131</v>
      </c>
      <c r="BK194" s="156">
        <f>ROUND(I194*H194,3)</f>
        <v>0</v>
      </c>
      <c r="BL194" s="13" t="s">
        <v>352</v>
      </c>
      <c r="BM194" s="154" t="s">
        <v>360</v>
      </c>
    </row>
    <row r="195" spans="2:65" s="11" customFormat="1" ht="25.9" customHeight="1">
      <c r="B195" s="130"/>
      <c r="D195" s="131" t="s">
        <v>77</v>
      </c>
      <c r="E195" s="132" t="s">
        <v>361</v>
      </c>
      <c r="F195" s="132" t="s">
        <v>362</v>
      </c>
      <c r="I195" s="133"/>
      <c r="J195" s="134">
        <f>BK195</f>
        <v>0</v>
      </c>
      <c r="L195" s="130"/>
      <c r="M195" s="135"/>
      <c r="N195" s="136"/>
      <c r="O195" s="136"/>
      <c r="P195" s="137">
        <f>P196</f>
        <v>0</v>
      </c>
      <c r="Q195" s="136"/>
      <c r="R195" s="137">
        <f>R196</f>
        <v>0</v>
      </c>
      <c r="S195" s="136"/>
      <c r="T195" s="138">
        <f>T196</f>
        <v>0</v>
      </c>
      <c r="AR195" s="131" t="s">
        <v>146</v>
      </c>
      <c r="AT195" s="139" t="s">
        <v>77</v>
      </c>
      <c r="AU195" s="139" t="s">
        <v>78</v>
      </c>
      <c r="AY195" s="131" t="s">
        <v>123</v>
      </c>
      <c r="BK195" s="140">
        <f>BK196</f>
        <v>0</v>
      </c>
    </row>
    <row r="196" spans="2:65" s="11" customFormat="1" ht="22.9" customHeight="1">
      <c r="B196" s="130"/>
      <c r="D196" s="131" t="s">
        <v>77</v>
      </c>
      <c r="E196" s="141" t="s">
        <v>363</v>
      </c>
      <c r="F196" s="141" t="s">
        <v>364</v>
      </c>
      <c r="I196" s="133"/>
      <c r="J196" s="142">
        <f>BK196</f>
        <v>0</v>
      </c>
      <c r="L196" s="130"/>
      <c r="M196" s="135"/>
      <c r="N196" s="136"/>
      <c r="O196" s="136"/>
      <c r="P196" s="137">
        <f>P197</f>
        <v>0</v>
      </c>
      <c r="Q196" s="136"/>
      <c r="R196" s="137">
        <f>R197</f>
        <v>0</v>
      </c>
      <c r="S196" s="136"/>
      <c r="T196" s="138">
        <f>T197</f>
        <v>0</v>
      </c>
      <c r="AR196" s="131" t="s">
        <v>146</v>
      </c>
      <c r="AT196" s="139" t="s">
        <v>77</v>
      </c>
      <c r="AU196" s="139" t="s">
        <v>85</v>
      </c>
      <c r="AY196" s="131" t="s">
        <v>123</v>
      </c>
      <c r="BK196" s="140">
        <f>BK197</f>
        <v>0</v>
      </c>
    </row>
    <row r="197" spans="2:65" s="1" customFormat="1" ht="48" customHeight="1">
      <c r="B197" s="143"/>
      <c r="C197" s="144" t="s">
        <v>365</v>
      </c>
      <c r="D197" s="144" t="s">
        <v>126</v>
      </c>
      <c r="E197" s="145" t="s">
        <v>366</v>
      </c>
      <c r="F197" s="146" t="s">
        <v>367</v>
      </c>
      <c r="G197" s="147" t="s">
        <v>203</v>
      </c>
      <c r="H197" s="148">
        <v>1</v>
      </c>
      <c r="I197" s="149"/>
      <c r="J197" s="148">
        <f>ROUND(I197*H197,3)</f>
        <v>0</v>
      </c>
      <c r="K197" s="146" t="s">
        <v>1</v>
      </c>
      <c r="L197" s="28"/>
      <c r="M197" s="166" t="s">
        <v>1</v>
      </c>
      <c r="N197" s="167" t="s">
        <v>44</v>
      </c>
      <c r="O197" s="168"/>
      <c r="P197" s="169">
        <f>O197*H197</f>
        <v>0</v>
      </c>
      <c r="Q197" s="169">
        <v>0</v>
      </c>
      <c r="R197" s="169">
        <f>Q197*H197</f>
        <v>0</v>
      </c>
      <c r="S197" s="169">
        <v>0</v>
      </c>
      <c r="T197" s="170">
        <f>S197*H197</f>
        <v>0</v>
      </c>
      <c r="AR197" s="154" t="s">
        <v>130</v>
      </c>
      <c r="AT197" s="154" t="s">
        <v>126</v>
      </c>
      <c r="AU197" s="154" t="s">
        <v>131</v>
      </c>
      <c r="AY197" s="13" t="s">
        <v>123</v>
      </c>
      <c r="BE197" s="155">
        <f>IF(N197="základná",J197,0)</f>
        <v>0</v>
      </c>
      <c r="BF197" s="155">
        <f>IF(N197="znížená",J197,0)</f>
        <v>0</v>
      </c>
      <c r="BG197" s="155">
        <f>IF(N197="zákl. prenesená",J197,0)</f>
        <v>0</v>
      </c>
      <c r="BH197" s="155">
        <f>IF(N197="zníž. prenesená",J197,0)</f>
        <v>0</v>
      </c>
      <c r="BI197" s="155">
        <f>IF(N197="nulová",J197,0)</f>
        <v>0</v>
      </c>
      <c r="BJ197" s="13" t="s">
        <v>131</v>
      </c>
      <c r="BK197" s="156">
        <f>ROUND(I197*H197,3)</f>
        <v>0</v>
      </c>
      <c r="BL197" s="13" t="s">
        <v>130</v>
      </c>
      <c r="BM197" s="154" t="s">
        <v>368</v>
      </c>
    </row>
    <row r="198" spans="2:65" s="1" customFormat="1" ht="6.95" customHeight="1">
      <c r="B198" s="40"/>
      <c r="C198" s="41"/>
      <c r="D198" s="41"/>
      <c r="E198" s="41"/>
      <c r="F198" s="41"/>
      <c r="G198" s="41"/>
      <c r="H198" s="41"/>
      <c r="I198" s="104"/>
      <c r="J198" s="41"/>
      <c r="K198" s="41"/>
      <c r="L198" s="28"/>
    </row>
  </sheetData>
  <autoFilter ref="C129:K19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Zateplenie výrobn...</vt:lpstr>
      <vt:lpstr>'Rekapitulácia stavby'!Názvy_tlače</vt:lpstr>
      <vt:lpstr>'SO 01 - Zateplenie výrobn...'!Názvy_tlače</vt:lpstr>
      <vt:lpstr>'Rekapitulácia stavby'!Oblasť_tlače</vt:lpstr>
      <vt:lpstr>'SO 01 - Zateplenie výrobn...'!Oblasť_tlače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Kilikova</dc:creator>
  <cp:lastModifiedBy>Kilikova</cp:lastModifiedBy>
  <dcterms:created xsi:type="dcterms:W3CDTF">2019-06-06T12:26:29Z</dcterms:created>
  <dcterms:modified xsi:type="dcterms:W3CDTF">2019-06-06T12:27:56Z</dcterms:modified>
</cp:coreProperties>
</file>